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84" activeTab="1"/>
  </bookViews>
  <sheets>
    <sheet name="Kalkyl" sheetId="1" r:id="rId1"/>
    <sheet name="Löne-, index- &amp; övr faktorer" sheetId="2" r:id="rId2"/>
    <sheet name="Stiborutveckling 12M v s 6M" sheetId="3" r:id="rId3"/>
    <sheet name="3-ax anläggn bil" sheetId="4" r:id="rId4"/>
    <sheet name="3-ax anläggn bil med släp" sheetId="5" r:id="rId5"/>
    <sheet name="4-ax anläggn bil" sheetId="6" r:id="rId6"/>
    <sheet name="4-ax anläggn bil med släp" sheetId="7" r:id="rId7"/>
    <sheet name="Dragbil m tipptrailer" sheetId="8" r:id="rId8"/>
  </sheets>
  <definedNames/>
  <calcPr fullCalcOnLoad="1"/>
</workbook>
</file>

<file path=xl/sharedStrings.xml><?xml version="1.0" encoding="utf-8"?>
<sst xmlns="http://schemas.openxmlformats.org/spreadsheetml/2006/main" count="1389" uniqueCount="916">
  <si>
    <t>GRUNDUPPGIFTER</t>
  </si>
  <si>
    <t>KALKYL</t>
  </si>
  <si>
    <t>Fasta Fordonskostnader</t>
  </si>
  <si>
    <t>kr/år</t>
  </si>
  <si>
    <t>Avskrivning, fast del</t>
  </si>
  <si>
    <t>Räntekostnad</t>
  </si>
  <si>
    <t>Fordonskatt</t>
  </si>
  <si>
    <t>Investeringen</t>
  </si>
  <si>
    <t>Leasing</t>
  </si>
  <si>
    <t>Ränta %</t>
  </si>
  <si>
    <r>
      <t xml:space="preserve">Drivmedel </t>
    </r>
    <r>
      <rPr>
        <b/>
        <sz val="8"/>
        <color indexed="9"/>
        <rFont val="Arial"/>
        <family val="2"/>
      </rPr>
      <t>(inkl tillsatser)</t>
    </r>
  </si>
  <si>
    <r>
      <t xml:space="preserve">Sträckberoende rörliga kostn.   </t>
    </r>
    <r>
      <rPr>
        <b/>
        <sz val="8"/>
        <rFont val="Arial"/>
        <family val="2"/>
      </rPr>
      <t>kr/mil</t>
    </r>
  </si>
  <si>
    <t>Förbrukning drivmedel liter per mil</t>
  </si>
  <si>
    <t>Avskrivning</t>
  </si>
  <si>
    <t>Kostnad drivmedel o tillsats per liter drivm.</t>
  </si>
  <si>
    <t>Drivmedel</t>
  </si>
  <si>
    <t>Övriga rörliga kostnader</t>
  </si>
  <si>
    <t>Summa rörliga kostnader</t>
  </si>
  <si>
    <t>Fordons fasta kostnader per månad/vecka/dag</t>
  </si>
  <si>
    <t>Hur många månader/veckor/dagar har ni verksamhet som</t>
  </si>
  <si>
    <t>ger täckning för bilens fasta kostnader?</t>
  </si>
  <si>
    <t>En lastbils fasta kostnader under ett år</t>
  </si>
  <si>
    <t>År</t>
  </si>
  <si>
    <t>Antal per år</t>
  </si>
  <si>
    <t>Kostnad per månad</t>
  </si>
  <si>
    <t>Månader</t>
  </si>
  <si>
    <t>Kostnad per vecka</t>
  </si>
  <si>
    <t>Veckor</t>
  </si>
  <si>
    <t>Antal per vecka</t>
  </si>
  <si>
    <t>Kostnad per dag</t>
  </si>
  <si>
    <t>Dagar</t>
  </si>
  <si>
    <t>KPI</t>
  </si>
  <si>
    <t>Indexeringsfaktorer</t>
  </si>
  <si>
    <t>Totala fasta kostnader</t>
  </si>
  <si>
    <t>Personalkostnad</t>
  </si>
  <si>
    <t>Kostnader per faktiskt arbetad normaltimma (1708 årstimmar)</t>
  </si>
  <si>
    <t>Kostnadskalkyl för dragbil med tipptrailer, årlig körsträcka 6000 mil (2010)</t>
  </si>
  <si>
    <t>Primärt (sökt) täktläge</t>
  </si>
  <si>
    <t>Tonnage täktmaterial</t>
  </si>
  <si>
    <t>ton</t>
  </si>
  <si>
    <t>Avstånd till täkt</t>
  </si>
  <si>
    <t>mil</t>
  </si>
  <si>
    <t>Nödvändigt antal fordon av respektive typ</t>
  </si>
  <si>
    <t>3-axlig anläggningsbil</t>
  </si>
  <si>
    <t>3-axlig anläggningsbil med släp</t>
  </si>
  <si>
    <t>Dragbil med tipptrailer</t>
  </si>
  <si>
    <t>Antal fordon</t>
  </si>
  <si>
    <t>Antal dagar</t>
  </si>
  <si>
    <t>Sekundärt (tilldelat) täktläge</t>
  </si>
  <si>
    <t>Lastkapacitet</t>
  </si>
  <si>
    <t>Antal rundor per bil</t>
  </si>
  <si>
    <t>Fasta fordonskostnader</t>
  </si>
  <si>
    <t>Rörliga fordonskostnader</t>
  </si>
  <si>
    <t>Lönekostnader</t>
  </si>
  <si>
    <t>Summa kostnader</t>
  </si>
  <si>
    <t xml:space="preserve">Skillnad (kostnad) primärt läge - sekundärt läge </t>
  </si>
  <si>
    <t>Utsläpp CO2 (kg)</t>
  </si>
  <si>
    <t>Skillnad samhällskostnad (CO2)</t>
  </si>
  <si>
    <t>Skillnad utsläpp CO2 (kg)</t>
  </si>
  <si>
    <t>Resultat</t>
  </si>
  <si>
    <t>Samhällsekonomiska värderingar</t>
  </si>
  <si>
    <t>CO2 (kr/kg)</t>
  </si>
  <si>
    <t>Samhällsekonomisk kostnad (CO2)</t>
  </si>
  <si>
    <t>KPI 2010 (mars)</t>
  </si>
  <si>
    <t>STIBOR + 3%</t>
  </si>
  <si>
    <t>*Uppräknas med KPI (basår 2010)</t>
  </si>
  <si>
    <t>Nuanskaffningskostnad*</t>
  </si>
  <si>
    <t>Försäkringar, skador*</t>
  </si>
  <si>
    <t>Övriga fasta kostnader*</t>
  </si>
  <si>
    <t>Däck*</t>
  </si>
  <si>
    <t>Reparation och service*</t>
  </si>
  <si>
    <t>Lastningstid</t>
  </si>
  <si>
    <t>Lossningstid</t>
  </si>
  <si>
    <t>minuter</t>
  </si>
  <si>
    <t>Tid en körcykel</t>
  </si>
  <si>
    <t>timmar</t>
  </si>
  <si>
    <t>Kostnadskalkyl för 4-axlig anläggningsbil, årlig körsträcka 4000 mil (2010)</t>
  </si>
  <si>
    <t>Kostnadskalkyl för 4-axlig anläggningsbil med släp, årlig körsträcka 6000 mil (2010)</t>
  </si>
  <si>
    <t>Kostnadskalkyl för 3-axlig anläggningsbil med släp, årlig körsträcka 6000 mil (2010)</t>
  </si>
  <si>
    <t>Kostnadskalkyl för 3-axlig anläggningsbil, årlig körsträcka 4000 mil (2010)</t>
  </si>
  <si>
    <t>Kilometerskatt</t>
  </si>
  <si>
    <t>Sträcka</t>
  </si>
  <si>
    <t>Snitthastighet</t>
  </si>
  <si>
    <t>Hastighet</t>
  </si>
  <si>
    <t>&gt;35</t>
  </si>
  <si>
    <t>Snitthastighet för täkt 1</t>
  </si>
  <si>
    <t>Snitthastighet för täkt 2</t>
  </si>
  <si>
    <t>Till täkt 1</t>
  </si>
  <si>
    <t>Till täkt 2</t>
  </si>
  <si>
    <t>Lastkapacitet och tider</t>
  </si>
  <si>
    <t>Täktavstånd (km)</t>
  </si>
  <si>
    <t>4-axlig anläggningsbil</t>
  </si>
  <si>
    <t>4-axlig anläggningsbil med släp</t>
  </si>
  <si>
    <t>kontrollräkning</t>
  </si>
  <si>
    <t>Konrollkvot</t>
  </si>
  <si>
    <t>Kontrollkvot</t>
  </si>
  <si>
    <t>Teoretiskt antal dagar/bil</t>
  </si>
  <si>
    <t>Kalkyl tranportkostnader - avstånd till täkter</t>
  </si>
  <si>
    <t>Löne-, index- &amp; övr faktorer</t>
  </si>
  <si>
    <t>Skillnad (kostnad) primärt läge - sekundärt läge (kr per ton)</t>
  </si>
  <si>
    <t>Skillnad samhällskostnad (CO2) kr/ton</t>
  </si>
  <si>
    <t xml:space="preserve">Drivmedel </t>
  </si>
  <si>
    <t>http://www.spi.se/statistik.asp?art=101</t>
  </si>
  <si>
    <t>Kostnad drivmedel o tillsats per liter drivm. exkl moms</t>
  </si>
  <si>
    <t>Utgångsvärde</t>
  </si>
  <si>
    <t>Nuvarande värde</t>
  </si>
  <si>
    <t>Löneindex för arbetare inom transport &amp; magasinering</t>
  </si>
  <si>
    <t>Löneindex 2010 (mars)</t>
  </si>
  <si>
    <t>http://www.riksbank.se/sv/Rantor-och-valutakurser/Sok-rantor-och-valutakurser/</t>
  </si>
  <si>
    <t>*** Stibor 12M utgått, ersatt med 6M</t>
  </si>
  <si>
    <t>Räntor och valutor</t>
  </si>
  <si>
    <t>DETALJERAT RESULTAT 2011-01-02 - 2014-02-06</t>
  </si>
  <si>
    <t/>
  </si>
  <si>
    <t>STIBOR Fixing</t>
  </si>
  <si>
    <t>Datum</t>
  </si>
  <si>
    <t>STIBOR 6M</t>
  </si>
  <si>
    <t>STIBOR 12M</t>
  </si>
  <si>
    <t>Diff</t>
  </si>
  <si>
    <t>Medelavvikelse</t>
  </si>
  <si>
    <t>2011-01-03</t>
  </si>
  <si>
    <t>2011-01-04</t>
  </si>
  <si>
    <t>2011-01-05</t>
  </si>
  <si>
    <t>2011-01-07</t>
  </si>
  <si>
    <t>2011-01-10</t>
  </si>
  <si>
    <t>2011-01-11</t>
  </si>
  <si>
    <t>2011-01-12</t>
  </si>
  <si>
    <t>2011-01-13</t>
  </si>
  <si>
    <t>2011-01-14</t>
  </si>
  <si>
    <t>2011-01-17</t>
  </si>
  <si>
    <t>2011-01-18</t>
  </si>
  <si>
    <t>2011-01-19</t>
  </si>
  <si>
    <t>2011-01-20</t>
  </si>
  <si>
    <t>2011-01-21</t>
  </si>
  <si>
    <t>2011-01-24</t>
  </si>
  <si>
    <t>2011-01-25</t>
  </si>
  <si>
    <t>2011-01-26</t>
  </si>
  <si>
    <t>2011-01-27</t>
  </si>
  <si>
    <t>2011-01-28</t>
  </si>
  <si>
    <t>2011-01-31</t>
  </si>
  <si>
    <t>2011-02-01</t>
  </si>
  <si>
    <t>2011-02-02</t>
  </si>
  <si>
    <t>2011-02-03</t>
  </si>
  <si>
    <t>2011-02-04</t>
  </si>
  <si>
    <t>2011-02-07</t>
  </si>
  <si>
    <t>2011-02-08</t>
  </si>
  <si>
    <t>2011-02-09</t>
  </si>
  <si>
    <t>2011-02-10</t>
  </si>
  <si>
    <t>2011-02-11</t>
  </si>
  <si>
    <t>2011-02-14</t>
  </si>
  <si>
    <t>2011-02-15</t>
  </si>
  <si>
    <t>2011-02-16</t>
  </si>
  <si>
    <t>2011-02-17</t>
  </si>
  <si>
    <t>2011-02-18</t>
  </si>
  <si>
    <t>2011-02-21</t>
  </si>
  <si>
    <t>2011-02-22</t>
  </si>
  <si>
    <t>2011-02-23</t>
  </si>
  <si>
    <t>2011-02-24</t>
  </si>
  <si>
    <t>2011-02-25</t>
  </si>
  <si>
    <t>2011-02-28</t>
  </si>
  <si>
    <t>2011-03-01</t>
  </si>
  <si>
    <t>2011-03-02</t>
  </si>
  <si>
    <t>2011-03-03</t>
  </si>
  <si>
    <t>2011-03-04</t>
  </si>
  <si>
    <t>2011-03-07</t>
  </si>
  <si>
    <t>2011-03-08</t>
  </si>
  <si>
    <t>2011-03-09</t>
  </si>
  <si>
    <t>2011-03-10</t>
  </si>
  <si>
    <t>2011-03-11</t>
  </si>
  <si>
    <t>2011-03-14</t>
  </si>
  <si>
    <t>2011-03-15</t>
  </si>
  <si>
    <t>2011-03-16</t>
  </si>
  <si>
    <t>2011-03-17</t>
  </si>
  <si>
    <t>2011-03-18</t>
  </si>
  <si>
    <t>2011-03-21</t>
  </si>
  <si>
    <t>2011-03-22</t>
  </si>
  <si>
    <t>2011-03-23</t>
  </si>
  <si>
    <t>2011-03-24</t>
  </si>
  <si>
    <t>2011-03-25</t>
  </si>
  <si>
    <t>2011-03-28</t>
  </si>
  <si>
    <t>2011-03-29</t>
  </si>
  <si>
    <t>2011-03-30</t>
  </si>
  <si>
    <t>2011-03-31</t>
  </si>
  <si>
    <t>2011-04-01</t>
  </si>
  <si>
    <t>2011-04-04</t>
  </si>
  <si>
    <t>2011-04-05</t>
  </si>
  <si>
    <t>2011-04-06</t>
  </si>
  <si>
    <t>2011-04-07</t>
  </si>
  <si>
    <t>2011-04-08</t>
  </si>
  <si>
    <t>2011-04-11</t>
  </si>
  <si>
    <t>2011-04-12</t>
  </si>
  <si>
    <t>2011-04-13</t>
  </si>
  <si>
    <t>2011-04-14</t>
  </si>
  <si>
    <t>2011-04-15</t>
  </si>
  <si>
    <t>2011-04-18</t>
  </si>
  <si>
    <t>2011-04-19</t>
  </si>
  <si>
    <t>2011-04-20</t>
  </si>
  <si>
    <t>2011-04-21</t>
  </si>
  <si>
    <t>2011-04-26</t>
  </si>
  <si>
    <t>2011-04-27</t>
  </si>
  <si>
    <t>2011-04-28</t>
  </si>
  <si>
    <t>2011-04-29</t>
  </si>
  <si>
    <t>2011-05-02</t>
  </si>
  <si>
    <t>2011-05-03</t>
  </si>
  <si>
    <t>2011-05-04</t>
  </si>
  <si>
    <t>2011-05-05</t>
  </si>
  <si>
    <t>2011-05-06</t>
  </si>
  <si>
    <t>2011-05-09</t>
  </si>
  <si>
    <t>2011-05-10</t>
  </si>
  <si>
    <t>2011-05-11</t>
  </si>
  <si>
    <t>2011-05-12</t>
  </si>
  <si>
    <t>2011-05-13</t>
  </si>
  <si>
    <t>2011-05-16</t>
  </si>
  <si>
    <t>2011-05-17</t>
  </si>
  <si>
    <t>2011-05-18</t>
  </si>
  <si>
    <t>2011-05-19</t>
  </si>
  <si>
    <t>2011-05-20</t>
  </si>
  <si>
    <t>2011-05-23</t>
  </si>
  <si>
    <t>2011-05-24</t>
  </si>
  <si>
    <t>2011-05-25</t>
  </si>
  <si>
    <t>2011-05-26</t>
  </si>
  <si>
    <t>2011-05-27</t>
  </si>
  <si>
    <t>2011-05-30</t>
  </si>
  <si>
    <t>2011-05-31</t>
  </si>
  <si>
    <t>2011-06-01</t>
  </si>
  <si>
    <t>2011-06-03</t>
  </si>
  <si>
    <t>2011-06-07</t>
  </si>
  <si>
    <t>2011-06-08</t>
  </si>
  <si>
    <t>2011-06-09</t>
  </si>
  <si>
    <t>2011-06-10</t>
  </si>
  <si>
    <t>2011-06-13</t>
  </si>
  <si>
    <t>2011-06-14</t>
  </si>
  <si>
    <t>2011-06-15</t>
  </si>
  <si>
    <t>2011-06-16</t>
  </si>
  <si>
    <t>2011-06-17</t>
  </si>
  <si>
    <t>2011-06-20</t>
  </si>
  <si>
    <t>2011-06-21</t>
  </si>
  <si>
    <t>2011-06-22</t>
  </si>
  <si>
    <t>2011-06-23</t>
  </si>
  <si>
    <t>2011-06-27</t>
  </si>
  <si>
    <t>2011-06-28</t>
  </si>
  <si>
    <t>2011-06-29</t>
  </si>
  <si>
    <t>2011-06-30</t>
  </si>
  <si>
    <t>2011-07-01</t>
  </si>
  <si>
    <t>2011-07-04</t>
  </si>
  <si>
    <t>2011-07-05</t>
  </si>
  <si>
    <t>2011-07-06</t>
  </si>
  <si>
    <t>2011-07-07</t>
  </si>
  <si>
    <t>2011-07-08</t>
  </si>
  <si>
    <t>2011-07-11</t>
  </si>
  <si>
    <t>2011-07-12</t>
  </si>
  <si>
    <t>2011-07-13</t>
  </si>
  <si>
    <t>2011-07-14</t>
  </si>
  <si>
    <t>2011-07-15</t>
  </si>
  <si>
    <t>2011-07-18</t>
  </si>
  <si>
    <t>2011-07-19</t>
  </si>
  <si>
    <t>2011-07-20</t>
  </si>
  <si>
    <t>2011-07-21</t>
  </si>
  <si>
    <t>2011-07-22</t>
  </si>
  <si>
    <t>2011-07-25</t>
  </si>
  <si>
    <t>2011-07-26</t>
  </si>
  <si>
    <t>2011-07-27</t>
  </si>
  <si>
    <t>2011-07-28</t>
  </si>
  <si>
    <t>2011-07-29</t>
  </si>
  <si>
    <t>2011-08-01</t>
  </si>
  <si>
    <t>2011-08-02</t>
  </si>
  <si>
    <t>2011-08-03</t>
  </si>
  <si>
    <t>2011-08-04</t>
  </si>
  <si>
    <t>2011-08-05</t>
  </si>
  <si>
    <t>2011-08-08</t>
  </si>
  <si>
    <t>2011-08-09</t>
  </si>
  <si>
    <t>2011-08-10</t>
  </si>
  <si>
    <t>2011-08-11</t>
  </si>
  <si>
    <t>2011-08-12</t>
  </si>
  <si>
    <t>2011-08-15</t>
  </si>
  <si>
    <t>2011-08-16</t>
  </si>
  <si>
    <t>2011-08-17</t>
  </si>
  <si>
    <t>2011-08-18</t>
  </si>
  <si>
    <t>2011-08-19</t>
  </si>
  <si>
    <t>2011-08-22</t>
  </si>
  <si>
    <t>2011-08-23</t>
  </si>
  <si>
    <t>2011-08-24</t>
  </si>
  <si>
    <t>2011-08-25</t>
  </si>
  <si>
    <t>2011-08-26</t>
  </si>
  <si>
    <t>2011-08-29</t>
  </si>
  <si>
    <t>2011-08-30</t>
  </si>
  <si>
    <t>2011-08-31</t>
  </si>
  <si>
    <t>2011-09-01</t>
  </si>
  <si>
    <t>2011-09-02</t>
  </si>
  <si>
    <t>2011-09-05</t>
  </si>
  <si>
    <t>2011-09-06</t>
  </si>
  <si>
    <t>2011-09-07</t>
  </si>
  <si>
    <t>2011-09-08</t>
  </si>
  <si>
    <t>2011-09-09</t>
  </si>
  <si>
    <t>2011-09-12</t>
  </si>
  <si>
    <t>2011-09-13</t>
  </si>
  <si>
    <t>2011-09-14</t>
  </si>
  <si>
    <t>2011-09-15</t>
  </si>
  <si>
    <t>2011-09-16</t>
  </si>
  <si>
    <t>2011-09-19</t>
  </si>
  <si>
    <t>2011-09-20</t>
  </si>
  <si>
    <t>2011-09-21</t>
  </si>
  <si>
    <t>2011-09-22</t>
  </si>
  <si>
    <t>2011-09-23</t>
  </si>
  <si>
    <t>2011-09-26</t>
  </si>
  <si>
    <t>2011-09-27</t>
  </si>
  <si>
    <t>2011-09-28</t>
  </si>
  <si>
    <t>2011-09-29</t>
  </si>
  <si>
    <t>2011-09-30</t>
  </si>
  <si>
    <t>2011-10-03</t>
  </si>
  <si>
    <t>2011-10-04</t>
  </si>
  <si>
    <t>2011-10-05</t>
  </si>
  <si>
    <t>2011-10-06</t>
  </si>
  <si>
    <t>2011-10-07</t>
  </si>
  <si>
    <t>2011-10-10</t>
  </si>
  <si>
    <t>2011-10-11</t>
  </si>
  <si>
    <t>2011-10-12</t>
  </si>
  <si>
    <t>2011-10-13</t>
  </si>
  <si>
    <t>2011-10-14</t>
  </si>
  <si>
    <t>2011-10-17</t>
  </si>
  <si>
    <t>2011-10-18</t>
  </si>
  <si>
    <t>2011-10-19</t>
  </si>
  <si>
    <t>2011-10-20</t>
  </si>
  <si>
    <t>2011-10-21</t>
  </si>
  <si>
    <t>2011-10-24</t>
  </si>
  <si>
    <t>2011-10-25</t>
  </si>
  <si>
    <t>2011-10-26</t>
  </si>
  <si>
    <t>2011-10-27</t>
  </si>
  <si>
    <t>2011-10-28</t>
  </si>
  <si>
    <t>2011-10-31</t>
  </si>
  <si>
    <t>2011-11-01</t>
  </si>
  <si>
    <t>2011-11-02</t>
  </si>
  <si>
    <t>2011-11-03</t>
  </si>
  <si>
    <t>2011-11-04</t>
  </si>
  <si>
    <t>2011-11-07</t>
  </si>
  <si>
    <t>2011-11-08</t>
  </si>
  <si>
    <t>2011-11-09</t>
  </si>
  <si>
    <t>2011-11-10</t>
  </si>
  <si>
    <t>2011-11-11</t>
  </si>
  <si>
    <t>2011-11-14</t>
  </si>
  <si>
    <t>2011-11-15</t>
  </si>
  <si>
    <t>2011-11-16</t>
  </si>
  <si>
    <t>2011-11-17</t>
  </si>
  <si>
    <t>2011-11-18</t>
  </si>
  <si>
    <t>2011-11-21</t>
  </si>
  <si>
    <t>2011-11-22</t>
  </si>
  <si>
    <t>2011-11-23</t>
  </si>
  <si>
    <t>2011-11-24</t>
  </si>
  <si>
    <t>2011-11-25</t>
  </si>
  <si>
    <t>2011-11-28</t>
  </si>
  <si>
    <t>2011-11-29</t>
  </si>
  <si>
    <t>2011-11-30</t>
  </si>
  <si>
    <t>2011-12-01</t>
  </si>
  <si>
    <t>2011-12-02</t>
  </si>
  <si>
    <t>2011-12-05</t>
  </si>
  <si>
    <t>2011-12-06</t>
  </si>
  <si>
    <t>2011-12-07</t>
  </si>
  <si>
    <t>2011-12-08</t>
  </si>
  <si>
    <t>2011-12-09</t>
  </si>
  <si>
    <t>2011-12-12</t>
  </si>
  <si>
    <t>2011-12-13</t>
  </si>
  <si>
    <t>2011-12-14</t>
  </si>
  <si>
    <t>2011-12-15</t>
  </si>
  <si>
    <t>2011-12-16</t>
  </si>
  <si>
    <t>2011-12-19</t>
  </si>
  <si>
    <t>2011-12-20</t>
  </si>
  <si>
    <t>2011-12-21</t>
  </si>
  <si>
    <t>2011-12-22</t>
  </si>
  <si>
    <t>2011-12-23</t>
  </si>
  <si>
    <t>2011-12-27</t>
  </si>
  <si>
    <t>2011-12-28</t>
  </si>
  <si>
    <t>2011-12-29</t>
  </si>
  <si>
    <t>2011-12-30</t>
  </si>
  <si>
    <t>2012-01-02</t>
  </si>
  <si>
    <t>2012-01-03</t>
  </si>
  <si>
    <t>2012-01-04</t>
  </si>
  <si>
    <t>2012-01-05</t>
  </si>
  <si>
    <t>2012-01-09</t>
  </si>
  <si>
    <t>2012-01-10</t>
  </si>
  <si>
    <t>2012-01-11</t>
  </si>
  <si>
    <t>2012-01-12</t>
  </si>
  <si>
    <t>2012-01-13</t>
  </si>
  <si>
    <t>2012-01-16</t>
  </si>
  <si>
    <t>2012-01-17</t>
  </si>
  <si>
    <t>2012-01-18</t>
  </si>
  <si>
    <t>2012-01-19</t>
  </si>
  <si>
    <t>2012-01-20</t>
  </si>
  <si>
    <t>2012-01-23</t>
  </si>
  <si>
    <t>2012-01-24</t>
  </si>
  <si>
    <t>2012-01-25</t>
  </si>
  <si>
    <t>2012-01-26</t>
  </si>
  <si>
    <t>2012-01-27</t>
  </si>
  <si>
    <t>2012-01-30</t>
  </si>
  <si>
    <t>2012-01-31</t>
  </si>
  <si>
    <t>2012-02-01</t>
  </si>
  <si>
    <t>2012-02-02</t>
  </si>
  <si>
    <t>2012-02-03</t>
  </si>
  <si>
    <t>2012-02-06</t>
  </si>
  <si>
    <t>2012-02-07</t>
  </si>
  <si>
    <t>2012-02-08</t>
  </si>
  <si>
    <t>2012-02-09</t>
  </si>
  <si>
    <t>2012-02-10</t>
  </si>
  <si>
    <t>2012-02-13</t>
  </si>
  <si>
    <t>2012-02-14</t>
  </si>
  <si>
    <t>2012-02-15</t>
  </si>
  <si>
    <t>2012-02-16</t>
  </si>
  <si>
    <t>2012-02-17</t>
  </si>
  <si>
    <t>2012-02-20</t>
  </si>
  <si>
    <t>2012-02-21</t>
  </si>
  <si>
    <t>2012-02-22</t>
  </si>
  <si>
    <t>2012-02-23</t>
  </si>
  <si>
    <t>2012-02-24</t>
  </si>
  <si>
    <t>2012-02-27</t>
  </si>
  <si>
    <t>2012-02-28</t>
  </si>
  <si>
    <t>2012-02-29</t>
  </si>
  <si>
    <t>2012-03-01</t>
  </si>
  <si>
    <t>2012-03-02</t>
  </si>
  <si>
    <t>2012-03-05</t>
  </si>
  <si>
    <t>2012-03-06</t>
  </si>
  <si>
    <t>2012-03-07</t>
  </si>
  <si>
    <t>2012-03-08</t>
  </si>
  <si>
    <t>2012-03-09</t>
  </si>
  <si>
    <t>2012-03-12</t>
  </si>
  <si>
    <t>2012-03-13</t>
  </si>
  <si>
    <t>2012-03-14</t>
  </si>
  <si>
    <t>2012-03-15</t>
  </si>
  <si>
    <t>2012-03-16</t>
  </si>
  <si>
    <t>2012-03-19</t>
  </si>
  <si>
    <t>2012-03-20</t>
  </si>
  <si>
    <t>2012-03-21</t>
  </si>
  <si>
    <t>2012-03-22</t>
  </si>
  <si>
    <t>2012-03-23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</si>
  <si>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</si>
  <si>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</si>
  <si>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</si>
  <si>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</si>
  <si>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</si>
  <si>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</si>
  <si>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</si>
  <si>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</si>
  <si>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</si>
  <si>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2012-04-10</t>
  </si>
  <si>
    <t>2012-04-11</t>
  </si>
  <si>
    <t>2012-04-12</t>
  </si>
  <si>
    <t>2012-04-13</t>
  </si>
  <si>
    <t>2012-04-16</t>
  </si>
  <si>
    <t>2012-04-17</t>
  </si>
  <si>
    <t>2012-04-18</t>
  </si>
  <si>
    <t>2012-04-19</t>
  </si>
  <si>
    <t>2012-04-20</t>
  </si>
  <si>
    <t>2012-04-23</t>
  </si>
  <si>
    <t>2012-04-24</t>
  </si>
  <si>
    <t>2012-04-25</t>
  </si>
  <si>
    <t>2012-04-26</t>
  </si>
  <si>
    <t>2012-04-27</t>
  </si>
  <si>
    <t>2012-04-30</t>
  </si>
  <si>
    <t>2012-05-02</t>
  </si>
  <si>
    <t>2012-05-03</t>
  </si>
  <si>
    <t>2012-05-04</t>
  </si>
  <si>
    <t>2012-05-07</t>
  </si>
  <si>
    <t>2012-05-08</t>
  </si>
  <si>
    <t>2012-05-09</t>
  </si>
  <si>
    <t>2012-05-10</t>
  </si>
  <si>
    <t>2012-05-11</t>
  </si>
  <si>
    <t>2012-05-14</t>
  </si>
  <si>
    <t>2012-05-15</t>
  </si>
  <si>
    <t>2012-05-16</t>
  </si>
  <si>
    <t>2012-05-18</t>
  </si>
  <si>
    <t>2012-05-21</t>
  </si>
  <si>
    <t>2012-05-22</t>
  </si>
  <si>
    <t>2012-05-23</t>
  </si>
  <si>
    <t>2012-05-24</t>
  </si>
  <si>
    <t>2012-05-25</t>
  </si>
  <si>
    <t>2012-05-28</t>
  </si>
  <si>
    <t>2012-05-29</t>
  </si>
  <si>
    <t>2012-05-30</t>
  </si>
  <si>
    <t>2012-05-31</t>
  </si>
  <si>
    <t>2012-06-01</t>
  </si>
  <si>
    <t>2012-06-04</t>
  </si>
  <si>
    <t>2012-06-05</t>
  </si>
  <si>
    <t>2012-06-07</t>
  </si>
  <si>
    <t>2012-06-08</t>
  </si>
  <si>
    <t>2012-06-11</t>
  </si>
  <si>
    <t>2012-06-12</t>
  </si>
  <si>
    <t>2012-06-13</t>
  </si>
  <si>
    <t>2012-06-14</t>
  </si>
  <si>
    <t>2012-06-15</t>
  </si>
  <si>
    <t>2012-06-18</t>
  </si>
  <si>
    <t>2012-06-19</t>
  </si>
  <si>
    <t>2012-06-20</t>
  </si>
  <si>
    <t>2012-06-21</t>
  </si>
  <si>
    <t>2012-06-25</t>
  </si>
  <si>
    <t>2012-06-26</t>
  </si>
  <si>
    <t>2012-06-27</t>
  </si>
  <si>
    <t>2012-06-28</t>
  </si>
  <si>
    <t>2012-06-29</t>
  </si>
  <si>
    <t>2012-07-02</t>
  </si>
  <si>
    <t>2012-07-03</t>
  </si>
  <si>
    <t>2012-07-04</t>
  </si>
  <si>
    <t>2012-07-05</t>
  </si>
  <si>
    <t>2012-07-06</t>
  </si>
  <si>
    <t>2012-07-09</t>
  </si>
  <si>
    <t>2012-07-10</t>
  </si>
  <si>
    <t>2012-07-11</t>
  </si>
  <si>
    <t>2012-07-12</t>
  </si>
  <si>
    <t>2012-07-13</t>
  </si>
  <si>
    <t>2012-07-16</t>
  </si>
  <si>
    <t>2012-07-17</t>
  </si>
  <si>
    <t>2012-07-18</t>
  </si>
  <si>
    <t>2012-07-19</t>
  </si>
  <si>
    <t>2012-07-20</t>
  </si>
  <si>
    <t>2012-07-23</t>
  </si>
  <si>
    <t>2012-07-24</t>
  </si>
  <si>
    <t>2012-07-25</t>
  </si>
  <si>
    <t>2012-07-26</t>
  </si>
  <si>
    <t>2012-07-27</t>
  </si>
  <si>
    <t>2012-07-30</t>
  </si>
  <si>
    <t>2012-07-31</t>
  </si>
  <si>
    <t>2012-08-01</t>
  </si>
  <si>
    <t>2012-08-02</t>
  </si>
  <si>
    <t>2012-08-03</t>
  </si>
  <si>
    <t>2012-08-06</t>
  </si>
  <si>
    <t>2012-08-07</t>
  </si>
  <si>
    <t>2012-08-08</t>
  </si>
  <si>
    <t>2012-08-09</t>
  </si>
  <si>
    <t>2012-08-10</t>
  </si>
  <si>
    <t>2012-08-13</t>
  </si>
  <si>
    <t>2012-08-14</t>
  </si>
  <si>
    <t>2012-08-15</t>
  </si>
  <si>
    <t>2012-08-16</t>
  </si>
  <si>
    <t>2012-08-17</t>
  </si>
  <si>
    <t>2012-08-20</t>
  </si>
  <si>
    <t>2012-08-21</t>
  </si>
  <si>
    <t>2012-08-22</t>
  </si>
  <si>
    <t>2012-08-23</t>
  </si>
  <si>
    <t>2012-08-24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</si>
  <si>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</si>
  <si>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</si>
  <si>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</si>
  <si>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</si>
  <si>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</si>
  <si>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</si>
  <si>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</si>
  <si>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2012-09-05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</si>
  <si>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</si>
  <si>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</si>
  <si>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</si>
  <si>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</si>
  <si>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</si>
  <si>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</si>
  <si>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</si>
  <si>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2012-09-17</t>
  </si>
  <si>
    <t>2012-09-18</t>
  </si>
  <si>
    <t>2012-09-19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</si>
  <si>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</si>
  <si>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</si>
  <si>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</si>
  <si>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</si>
  <si>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</si>
  <si>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</si>
  <si>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</si>
  <si>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2012-10-01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</si>
  <si>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</si>
  <si>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</si>
  <si>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</si>
  <si>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</si>
  <si>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</si>
  <si>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</si>
  <si>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</si>
  <si>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2012-10-11</t>
  </si>
  <si>
    <t>2012-10-12</t>
  </si>
  <si>
    <t>2012-10-15</t>
  </si>
  <si>
    <t>2012-10-16</t>
  </si>
  <si>
    <t>2012-10-17</t>
  </si>
  <si>
    <t>2012-10-18</t>
  </si>
  <si>
    <t>2012-10-19</t>
  </si>
  <si>
    <t>2012-10-22</t>
  </si>
  <si>
    <t>2012-10-23</t>
  </si>
  <si>
    <t>2012-10-24</t>
  </si>
  <si>
    <t>2012-10-25</t>
  </si>
  <si>
    <t>2012-10-26</t>
  </si>
  <si>
    <t>2012-10-29</t>
  </si>
  <si>
    <t>2012-10-30</t>
  </si>
  <si>
    <t>2012-10-31</t>
  </si>
  <si>
    <t>2012-11-01</t>
  </si>
  <si>
    <t>2012-11-02</t>
  </si>
  <si>
    <t>2012-11-05</t>
  </si>
  <si>
    <t>2012-11-06</t>
  </si>
  <si>
    <t>2012-11-07</t>
  </si>
  <si>
    <t>2012-11-08</t>
  </si>
  <si>
    <t>2012-11-09</t>
  </si>
  <si>
    <t>2012-11-12</t>
  </si>
  <si>
    <t>2012-11-13</t>
  </si>
  <si>
    <t>2012-11-14</t>
  </si>
  <si>
    <t>2012-11-15</t>
  </si>
  <si>
    <t>2012-11-16</t>
  </si>
  <si>
    <t>2012-11-19</t>
  </si>
  <si>
    <t>2012-11-20</t>
  </si>
  <si>
    <t>2012-11-21</t>
  </si>
  <si>
    <t>2012-11-22</t>
  </si>
  <si>
    <t>2012-11-23</t>
  </si>
  <si>
    <t>2012-11-26</t>
  </si>
  <si>
    <t>2012-11-27</t>
  </si>
  <si>
    <t>2012-11-28</t>
  </si>
  <si>
    <t>2012-11-29</t>
  </si>
  <si>
    <t>2012-11-30</t>
  </si>
  <si>
    <t>2012-12-03</t>
  </si>
  <si>
    <t>2012-12-04</t>
  </si>
  <si>
    <t>2012-12-05</t>
  </si>
  <si>
    <t>2012-12-06</t>
  </si>
  <si>
    <t>2012-12-07</t>
  </si>
  <si>
    <t>2012-12-10</t>
  </si>
  <si>
    <t>2012-12-11</t>
  </si>
  <si>
    <t>2012-12-12</t>
  </si>
  <si>
    <t>2012-12-13</t>
  </si>
  <si>
    <t>2012-12-14</t>
  </si>
  <si>
    <t>2012-12-17</t>
  </si>
  <si>
    <t>2012-12-18</t>
  </si>
  <si>
    <t>2012-12-19</t>
  </si>
  <si>
    <t>2012-12-20</t>
  </si>
  <si>
    <t>2012-12-21</t>
  </si>
  <si>
    <t>2012-12-27</t>
  </si>
  <si>
    <t>2012-12-28</t>
  </si>
  <si>
    <t>2013-01-02</t>
  </si>
  <si>
    <t>2013-01-03</t>
  </si>
  <si>
    <t>2013-01-04</t>
  </si>
  <si>
    <t>2013-01-07</t>
  </si>
  <si>
    <t>2013-01-08</t>
  </si>
  <si>
    <t>2013-01-09</t>
  </si>
  <si>
    <t>2013-01-10</t>
  </si>
  <si>
    <t>2013-01-11</t>
  </si>
  <si>
    <t>2013-01-14</t>
  </si>
  <si>
    <t>2013-01-15</t>
  </si>
  <si>
    <t>2013-01-16</t>
  </si>
  <si>
    <t>2013-01-17</t>
  </si>
  <si>
    <t>2013-01-18</t>
  </si>
  <si>
    <t>2013-01-21</t>
  </si>
  <si>
    <t>2013-01-22</t>
  </si>
  <si>
    <t>2013-01-23</t>
  </si>
  <si>
    <t>2013-01-24</t>
  </si>
  <si>
    <t>2013-01-25</t>
  </si>
  <si>
    <t>2013-01-28</t>
  </si>
  <si>
    <t>2013-01-29</t>
  </si>
  <si>
    <t>2013-01-30</t>
  </si>
  <si>
    <t>2013-01-31</t>
  </si>
  <si>
    <t>2013-02-01</t>
  </si>
  <si>
    <t>2013-02-04</t>
  </si>
  <si>
    <t>2013-02-05</t>
  </si>
  <si>
    <t>2013-02-06</t>
  </si>
  <si>
    <t>2013-02-07</t>
  </si>
  <si>
    <t>2013-02-08</t>
  </si>
  <si>
    <t>2013-02-11</t>
  </si>
  <si>
    <t>2013-02-12</t>
  </si>
  <si>
    <t>2013-02-13</t>
  </si>
  <si>
    <t>2013-02-14</t>
  </si>
  <si>
    <t>2013-02-15</t>
  </si>
  <si>
    <t>2013-02-18</t>
  </si>
  <si>
    <t>2013-02-19</t>
  </si>
  <si>
    <t>2013-02-20</t>
  </si>
  <si>
    <t>2013-02-21</t>
  </si>
  <si>
    <t>2013-02-22</t>
  </si>
  <si>
    <t>2013-02-25</t>
  </si>
  <si>
    <t>2013-02-26</t>
  </si>
  <si>
    <t>2013-02-27</t>
  </si>
  <si>
    <t>2013-02-28</t>
  </si>
  <si>
    <t>2013-03-01</t>
  </si>
  <si>
    <t>2013-03-04</t>
  </si>
  <si>
    <t>n/a</t>
  </si>
  <si>
    <t>2013-03-05</t>
  </si>
  <si>
    <t>2013-03-06</t>
  </si>
  <si>
    <t>2013-03-07</t>
  </si>
  <si>
    <t>2013-03-08</t>
  </si>
  <si>
    <t>2013-03-11</t>
  </si>
  <si>
    <t>2013-03-12</t>
  </si>
  <si>
    <t>2013-03-13</t>
  </si>
  <si>
    <t>2013-03-14</t>
  </si>
  <si>
    <t>2013-03-15</t>
  </si>
  <si>
    <t>2013-03-18</t>
  </si>
  <si>
    <t>2013-03-19</t>
  </si>
  <si>
    <t>2013-03-20</t>
  </si>
  <si>
    <t>2013-03-21</t>
  </si>
  <si>
    <t>2013-03-22</t>
  </si>
  <si>
    <t>2013-03-25</t>
  </si>
  <si>
    <t>2013-03-26</t>
  </si>
  <si>
    <t>2013-03-27</t>
  </si>
  <si>
    <t>2013-03-28</t>
  </si>
  <si>
    <t>2013-04-02</t>
  </si>
  <si>
    <t>2013-04-03</t>
  </si>
  <si>
    <t>2013-04-04</t>
  </si>
  <si>
    <t>2013-04-05</t>
  </si>
  <si>
    <t>2013-04-08</t>
  </si>
  <si>
    <t>2013-04-09</t>
  </si>
  <si>
    <t>2013-04-10</t>
  </si>
  <si>
    <t>2013-04-11</t>
  </si>
  <si>
    <t>2013-04-12</t>
  </si>
  <si>
    <t>2013-04-15</t>
  </si>
  <si>
    <t>2013-04-16</t>
  </si>
  <si>
    <t>2013-04-17</t>
  </si>
  <si>
    <t>2013-04-18</t>
  </si>
  <si>
    <t>2013-04-19</t>
  </si>
  <si>
    <t>2013-04-22</t>
  </si>
  <si>
    <t>2013-04-23</t>
  </si>
  <si>
    <t>2013-04-24</t>
  </si>
  <si>
    <t>2013-04-25</t>
  </si>
  <si>
    <t>2013-04-26</t>
  </si>
  <si>
    <t>2013-04-29</t>
  </si>
  <si>
    <t>2013-04-30</t>
  </si>
  <si>
    <t>2013-05-02</t>
  </si>
  <si>
    <t>2013-05-03</t>
  </si>
  <si>
    <t>2013-05-06</t>
  </si>
  <si>
    <t>2013-05-07</t>
  </si>
  <si>
    <t>2013-05-08</t>
  </si>
  <si>
    <t>2013-05-10</t>
  </si>
  <si>
    <t>2013-05-13</t>
  </si>
  <si>
    <t>2013-05-14</t>
  </si>
  <si>
    <t>2013-05-15</t>
  </si>
  <si>
    <t>2013-05-16</t>
  </si>
  <si>
    <t>2013-05-17</t>
  </si>
  <si>
    <t>2013-05-20</t>
  </si>
  <si>
    <t>2013-05-21</t>
  </si>
  <si>
    <t>2013-05-22</t>
  </si>
  <si>
    <t>2013-05-23</t>
  </si>
  <si>
    <t>2013-05-24</t>
  </si>
  <si>
    <t>2013-05-27</t>
  </si>
  <si>
    <t>2013-05-28</t>
  </si>
  <si>
    <t>2013-05-29</t>
  </si>
  <si>
    <t>2013-05-30</t>
  </si>
  <si>
    <t>2013-05-31</t>
  </si>
  <si>
    <t>2013-06-03</t>
  </si>
  <si>
    <t>2013-06-04</t>
  </si>
  <si>
    <t>2013-06-05</t>
  </si>
  <si>
    <t>2013-06-07</t>
  </si>
  <si>
    <t>2013-06-10</t>
  </si>
  <si>
    <t>2013-06-11</t>
  </si>
  <si>
    <t>2013-06-12</t>
  </si>
  <si>
    <t>2013-06-13</t>
  </si>
  <si>
    <t>2013-06-14</t>
  </si>
  <si>
    <t>2013-06-17</t>
  </si>
  <si>
    <t>2013-06-18</t>
  </si>
  <si>
    <t>2013-06-19</t>
  </si>
  <si>
    <t>2013-06-20</t>
  </si>
  <si>
    <t>2013-06-24</t>
  </si>
  <si>
    <t>2013-06-25</t>
  </si>
  <si>
    <t>2013-06-26</t>
  </si>
  <si>
    <t>2013-06-27</t>
  </si>
  <si>
    <t>2013-06-28</t>
  </si>
  <si>
    <t>2013-07-01</t>
  </si>
  <si>
    <t>2013-07-02</t>
  </si>
  <si>
    <t>2013-07-03</t>
  </si>
  <si>
    <t>2013-07-04</t>
  </si>
  <si>
    <t>2013-07-05</t>
  </si>
  <si>
    <t>2013-07-08</t>
  </si>
  <si>
    <t>2013-07-09</t>
  </si>
  <si>
    <t>2013-07-10</t>
  </si>
  <si>
    <t>2013-07-11</t>
  </si>
  <si>
    <t>2013-07-12</t>
  </si>
  <si>
    <t>2013-07-15</t>
  </si>
  <si>
    <t>2013-07-16</t>
  </si>
  <si>
    <t>2013-07-17</t>
  </si>
  <si>
    <t>2013-07-18</t>
  </si>
  <si>
    <t>2013-07-19</t>
  </si>
  <si>
    <t>2013-07-22</t>
  </si>
  <si>
    <t>2013-07-23</t>
  </si>
  <si>
    <t>2013-07-24</t>
  </si>
  <si>
    <t>2013-07-25</t>
  </si>
  <si>
    <t>2013-07-26</t>
  </si>
  <si>
    <t>2013-07-29</t>
  </si>
  <si>
    <t>2013-07-30</t>
  </si>
  <si>
    <t>2013-07-31</t>
  </si>
  <si>
    <t>2013-08-01</t>
  </si>
  <si>
    <t>2013-08-02</t>
  </si>
  <si>
    <t>2013-08-05</t>
  </si>
  <si>
    <t>2013-08-06</t>
  </si>
  <si>
    <t>2013-08-07</t>
  </si>
  <si>
    <t>2013-08-08</t>
  </si>
  <si>
    <t>2013-08-09</t>
  </si>
  <si>
    <t>2013-08-12</t>
  </si>
  <si>
    <t>2013-08-13</t>
  </si>
  <si>
    <t>2013-08-14</t>
  </si>
  <si>
    <t>2013-08-15</t>
  </si>
  <si>
    <t>2013-08-16</t>
  </si>
  <si>
    <t>2013-08-19</t>
  </si>
  <si>
    <t>2013-08-20</t>
  </si>
  <si>
    <t>2013-08-21</t>
  </si>
  <si>
    <t>2013-08-22</t>
  </si>
  <si>
    <t>2013-08-23</t>
  </si>
  <si>
    <t>2013-08-26</t>
  </si>
  <si>
    <t>2013-08-27</t>
  </si>
  <si>
    <t>2013-08-28</t>
  </si>
  <si>
    <t>2013-08-29</t>
  </si>
  <si>
    <t>2013-08-30</t>
  </si>
  <si>
    <t>2013-09-02</t>
  </si>
  <si>
    <t>2013-09-03</t>
  </si>
  <si>
    <t>2013-09-04</t>
  </si>
  <si>
    <t>2013-09-05</t>
  </si>
  <si>
    <t>2013-09-06</t>
  </si>
  <si>
    <t>2013-09-09</t>
  </si>
  <si>
    <t>2013-09-10</t>
  </si>
  <si>
    <t>2013-09-11</t>
  </si>
  <si>
    <t>2013-09-12</t>
  </si>
  <si>
    <t>2013-09-13</t>
  </si>
  <si>
    <t>2013-09-16</t>
  </si>
  <si>
    <t>2013-09-17</t>
  </si>
  <si>
    <t>2013-09-18</t>
  </si>
  <si>
    <t>2013-09-19</t>
  </si>
  <si>
    <t>2013-09-20</t>
  </si>
  <si>
    <t>2013-09-23</t>
  </si>
  <si>
    <t>2013-09-24</t>
  </si>
  <si>
    <t>2013-09-25</t>
  </si>
  <si>
    <t>2013-09-26</t>
  </si>
  <si>
    <t>2013-09-27</t>
  </si>
  <si>
    <t>2013-09-30</t>
  </si>
  <si>
    <t>2013-10-01</t>
  </si>
  <si>
    <t>2013-10-02</t>
  </si>
  <si>
    <t>2013-10-03</t>
  </si>
  <si>
    <t>2013-10-04</t>
  </si>
  <si>
    <t>2013-10-07</t>
  </si>
  <si>
    <t>2013-10-08</t>
  </si>
  <si>
    <t>2013-10-09</t>
  </si>
  <si>
    <t>2013-10-10</t>
  </si>
  <si>
    <t>2013-10-11</t>
  </si>
  <si>
    <t>2013-10-14</t>
  </si>
  <si>
    <t>2013-10-15</t>
  </si>
  <si>
    <t>2013-10-16</t>
  </si>
  <si>
    <t>2013-10-17</t>
  </si>
  <si>
    <t>2013-10-18</t>
  </si>
  <si>
    <t>2013-10-21</t>
  </si>
  <si>
    <t>2013-10-22</t>
  </si>
  <si>
    <t>2013-10-23</t>
  </si>
  <si>
    <t>2013-10-24</t>
  </si>
  <si>
    <t>2013-10-25</t>
  </si>
  <si>
    <t>2013-10-28</t>
  </si>
  <si>
    <t>2013-10-29</t>
  </si>
  <si>
    <t>2013-10-30</t>
  </si>
  <si>
    <t>2013-10-31</t>
  </si>
  <si>
    <t>2013-11-01</t>
  </si>
  <si>
    <t>2013-11-04</t>
  </si>
  <si>
    <t>2013-11-05</t>
  </si>
  <si>
    <t>2013-11-06</t>
  </si>
  <si>
    <t>2013-11-07</t>
  </si>
  <si>
    <t>2013-11-08</t>
  </si>
  <si>
    <t>2013-11-11</t>
  </si>
  <si>
    <t>2013-11-12</t>
  </si>
  <si>
    <t>2013-11-13</t>
  </si>
  <si>
    <t>2013-11-14</t>
  </si>
  <si>
    <t>2013-11-15</t>
  </si>
  <si>
    <t>2013-11-18</t>
  </si>
  <si>
    <t>2013-11-19</t>
  </si>
  <si>
    <t>2013-11-20</t>
  </si>
  <si>
    <t>2013-11-21</t>
  </si>
  <si>
    <t>2013-11-22</t>
  </si>
  <si>
    <t>2013-11-25</t>
  </si>
  <si>
    <t>2013-11-26</t>
  </si>
  <si>
    <t>2013-11-27</t>
  </si>
  <si>
    <t>2013-11-28</t>
  </si>
  <si>
    <t>2013-11-29</t>
  </si>
  <si>
    <t>2013-12-02</t>
  </si>
  <si>
    <t>2013-12-03</t>
  </si>
  <si>
    <t>2013-12-04</t>
  </si>
  <si>
    <t>2013-12-05</t>
  </si>
  <si>
    <t>2013-12-06</t>
  </si>
  <si>
    <t>2013-12-09</t>
  </si>
  <si>
    <t>2013-12-10</t>
  </si>
  <si>
    <t>2013-12-11</t>
  </si>
  <si>
    <t>2013-12-12</t>
  </si>
  <si>
    <t>2013-12-13</t>
  </si>
  <si>
    <t>2013-12-16</t>
  </si>
  <si>
    <t>2013-12-17</t>
  </si>
  <si>
    <t>2013-12-18</t>
  </si>
  <si>
    <t>2013-12-19</t>
  </si>
  <si>
    <t>2013-12-20</t>
  </si>
  <si>
    <t>2013-12-23</t>
  </si>
  <si>
    <t>2013-12-27</t>
  </si>
  <si>
    <t>2013-12-30</t>
  </si>
  <si>
    <t>2014-01-02</t>
  </si>
  <si>
    <t>2014-01-03</t>
  </si>
  <si>
    <t>2014-01-07</t>
  </si>
  <si>
    <t>2014-01-08</t>
  </si>
  <si>
    <t>2014-01-09</t>
  </si>
  <si>
    <t>2014-01-10</t>
  </si>
  <si>
    <t>2014-01-13</t>
  </si>
  <si>
    <t>2014-01-14</t>
  </si>
  <si>
    <t>2014-01-15</t>
  </si>
  <si>
    <t>2014-01-16</t>
  </si>
  <si>
    <t>2014-01-17</t>
  </si>
  <si>
    <t>2014-01-20</t>
  </si>
  <si>
    <t>2014-01-21</t>
  </si>
  <si>
    <t>2014-01-22</t>
  </si>
  <si>
    <t>2014-01-23</t>
  </si>
  <si>
    <t>2014-01-24</t>
  </si>
  <si>
    <t>2014-01-27</t>
  </si>
  <si>
    <t>2014-01-28</t>
  </si>
  <si>
    <t>2014-01-29</t>
  </si>
  <si>
    <t>2014-01-30</t>
  </si>
  <si>
    <t>2014-01-31</t>
  </si>
  <si>
    <t>2014-02-03</t>
  </si>
  <si>
    <t>2014-02-04</t>
  </si>
  <si>
    <t>2014-02-05</t>
  </si>
  <si>
    <t>2014-02-06</t>
  </si>
  <si>
    <t>Fotnot</t>
  </si>
  <si>
    <t>STIBOR 6M (1987-01-02 - )</t>
  </si>
  <si>
    <t>STIBOR 6-månaders löptid</t>
  </si>
  <si>
    <t>Källa: Thomson Reuters</t>
  </si>
  <si>
    <t>STIBOR 12M (1994-09-06 - 2013-03-01)</t>
  </si>
  <si>
    <t>STIBOR 12-månaders löptid</t>
  </si>
  <si>
    <t>uppräknad med 0,26 procentenheter p g a diff 6M v s 12 M enl flik Stiborutveckling</t>
  </si>
  <si>
    <t>http://www.statistikdatabasen.scb.se/pxweb/sv/ssd/START__AM__AM0301__AM0301B/LOIAK07/?rxid=49098c8f-1fb7-4da3-a85d-ce64610fbf78</t>
  </si>
  <si>
    <t>KPI (jan 2016**)</t>
  </si>
  <si>
    <t>+</t>
  </si>
  <si>
    <t>STIBOR 6M*** (20160223)</t>
  </si>
  <si>
    <t>Sammanvägning av pris vid pump resp bulkpris till storkund (dec 2015 är färskaste statisik fr SPBI)</t>
  </si>
  <si>
    <t>Löneindex (nov 2015*)</t>
  </si>
  <si>
    <t>* Senaste tillgängliga värde i december 2016 är för sept 2016.</t>
  </si>
  <si>
    <t>http://www.scb.se/sv_/Hitta-statistik/Statistik-efter-amne/Priser-och-konsumtion/Konsumentprisindex/</t>
  </si>
  <si>
    <t>** Senaste tillgängliga värde i december 2016 är för nov 2016.</t>
  </si>
  <si>
    <t>http://www.trafikverket.se/contentassets/4b1c1005597d47bda386d81dd3444b24/12_klimateffekter_a60.pdf</t>
  </si>
  <si>
    <t>Hänsyn taget till 5 % AdBlue (= ca 0,4 kr)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</si>
</sst>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\-#,##0;&quot; - &quot;"/>
    <numFmt numFmtId="165" formatCode="#,##0\ &quot;kr&quot;"/>
    <numFmt numFmtId="166" formatCode="#,##0.00\ &quot;kr&quot;"/>
    <numFmt numFmtId="167" formatCode="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yyyy\-mm\-dd"/>
    <numFmt numFmtId="173" formatCode="0.000%"/>
    <numFmt numFmtId="174" formatCode="0.0000%"/>
    <numFmt numFmtId="175" formatCode="0.00000%"/>
    <numFmt numFmtId="176" formatCode="0.0000"/>
    <numFmt numFmtId="177" formatCode="0.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1"/>
      <name val="Arial"/>
      <family val="0"/>
    </font>
    <font>
      <sz val="10"/>
      <color indexed="51"/>
      <name val="Arial"/>
      <family val="0"/>
    </font>
    <font>
      <b/>
      <sz val="10"/>
      <color indexed="51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55"/>
      </bottom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55"/>
      </bottom>
    </border>
    <border>
      <left style="medium">
        <color indexed="63"/>
      </left>
      <right>
        <color indexed="63"/>
      </right>
      <top style="hair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63"/>
      </bottom>
    </border>
    <border>
      <left style="dotted">
        <color indexed="55"/>
      </left>
      <right style="medium">
        <color indexed="63"/>
      </right>
      <top style="hair">
        <color indexed="55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dotted">
        <color indexed="55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55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hair">
        <color indexed="22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22"/>
      </left>
      <right style="medium"/>
      <top style="thin">
        <color indexed="63"/>
      </top>
      <bottom style="thin">
        <color indexed="63"/>
      </bottom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hair">
        <color indexed="38"/>
      </left>
      <right style="hair">
        <color indexed="38"/>
      </right>
      <top style="hair">
        <color indexed="38"/>
      </top>
      <bottom style="medium"/>
    </border>
    <border>
      <left style="hair">
        <color indexed="22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hair">
        <color indexed="22"/>
      </left>
      <right style="medium"/>
      <top style="thin"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>
        <color indexed="22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 applyProtection="1">
      <alignment horizontal="left" inden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34" borderId="12" xfId="0" applyFont="1" applyFill="1" applyBorder="1" applyAlignment="1">
      <alignment horizontal="left" indent="1"/>
    </xf>
    <xf numFmtId="0" fontId="6" fillId="35" borderId="13" xfId="0" applyFont="1" applyFill="1" applyBorder="1" applyAlignment="1">
      <alignment horizontal="left" indent="1"/>
    </xf>
    <xf numFmtId="0" fontId="0" fillId="35" borderId="14" xfId="0" applyFill="1" applyBorder="1" applyAlignment="1">
      <alignment/>
    </xf>
    <xf numFmtId="0" fontId="6" fillId="35" borderId="15" xfId="0" applyFont="1" applyFill="1" applyBorder="1" applyAlignment="1">
      <alignment horizontal="left" indent="1"/>
    </xf>
    <xf numFmtId="0" fontId="0" fillId="35" borderId="16" xfId="0" applyFill="1" applyBorder="1" applyAlignment="1">
      <alignment/>
    </xf>
    <xf numFmtId="0" fontId="7" fillId="0" borderId="0" xfId="0" applyFont="1" applyFill="1" applyAlignment="1" applyProtection="1">
      <alignment horizontal="left" indent="1"/>
      <protection locked="0"/>
    </xf>
    <xf numFmtId="0" fontId="0" fillId="0" borderId="0" xfId="0" applyFill="1" applyAlignment="1" applyProtection="1">
      <alignment/>
      <protection locked="0"/>
    </xf>
    <xf numFmtId="0" fontId="4" fillId="34" borderId="17" xfId="0" applyFont="1" applyFill="1" applyBorder="1" applyAlignment="1">
      <alignment horizontal="left" inden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6" fillId="35" borderId="20" xfId="0" applyFont="1" applyFill="1" applyBorder="1" applyAlignment="1">
      <alignment horizontal="left" indent="1"/>
    </xf>
    <xf numFmtId="0" fontId="0" fillId="35" borderId="21" xfId="0" applyFill="1" applyBorder="1" applyAlignment="1">
      <alignment/>
    </xf>
    <xf numFmtId="3" fontId="0" fillId="36" borderId="22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34" borderId="23" xfId="0" applyFont="1" applyFill="1" applyBorder="1" applyAlignment="1">
      <alignment/>
    </xf>
    <xf numFmtId="0" fontId="9" fillId="34" borderId="24" xfId="0" applyFont="1" applyFill="1" applyBorder="1" applyAlignment="1">
      <alignment horizontal="right"/>
    </xf>
    <xf numFmtId="2" fontId="0" fillId="0" borderId="25" xfId="0" applyNumberFormat="1" applyFill="1" applyBorder="1" applyAlignment="1" applyProtection="1">
      <alignment/>
      <protection locked="0"/>
    </xf>
    <xf numFmtId="0" fontId="7" fillId="0" borderId="0" xfId="0" applyFont="1" applyFill="1" applyAlignment="1">
      <alignment horizontal="left" indent="1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hidden="1"/>
    </xf>
    <xf numFmtId="0" fontId="0" fillId="35" borderId="0" xfId="0" applyFont="1" applyFill="1" applyBorder="1" applyAlignment="1">
      <alignment/>
    </xf>
    <xf numFmtId="0" fontId="9" fillId="0" borderId="0" xfId="0" applyFont="1" applyAlignment="1" applyProtection="1">
      <alignment/>
      <protection hidden="1"/>
    </xf>
    <xf numFmtId="0" fontId="0" fillId="0" borderId="26" xfId="0" applyFill="1" applyBorder="1" applyAlignment="1" applyProtection="1">
      <alignment/>
      <protection locked="0"/>
    </xf>
    <xf numFmtId="0" fontId="0" fillId="37" borderId="27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2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28" xfId="0" applyFill="1" applyBorder="1" applyAlignment="1">
      <alignment/>
    </xf>
    <xf numFmtId="165" fontId="0" fillId="38" borderId="32" xfId="0" applyNumberFormat="1" applyFill="1" applyBorder="1" applyAlignment="1">
      <alignment/>
    </xf>
    <xf numFmtId="165" fontId="0" fillId="38" borderId="36" xfId="0" applyNumberForma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3" fillId="38" borderId="37" xfId="0" applyNumberFormat="1" applyFont="1" applyFill="1" applyBorder="1" applyAlignment="1">
      <alignment/>
    </xf>
    <xf numFmtId="0" fontId="3" fillId="35" borderId="32" xfId="0" applyFont="1" applyFill="1" applyBorder="1" applyAlignment="1">
      <alignment/>
    </xf>
    <xf numFmtId="1" fontId="3" fillId="38" borderId="37" xfId="0" applyNumberFormat="1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15" fillId="0" borderId="0" xfId="45" applyAlignment="1" applyProtection="1">
      <alignment/>
      <protection/>
    </xf>
    <xf numFmtId="0" fontId="6" fillId="35" borderId="0" xfId="0" applyFont="1" applyFill="1" applyBorder="1" applyAlignment="1">
      <alignment horizontal="left" indent="1"/>
    </xf>
    <xf numFmtId="0" fontId="1" fillId="35" borderId="43" xfId="0" applyFont="1" applyFill="1" applyBorder="1" applyAlignment="1">
      <alignment horizontal="left" indent="1"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4" xfId="0" applyFont="1" applyFill="1" applyBorder="1" applyAlignment="1">
      <alignment horizontal="left" indent="1"/>
    </xf>
    <xf numFmtId="0" fontId="0" fillId="35" borderId="41" xfId="0" applyFill="1" applyBorder="1" applyAlignment="1">
      <alignment/>
    </xf>
    <xf numFmtId="0" fontId="15" fillId="0" borderId="0" xfId="45" applyBorder="1" applyAlignment="1" applyProtection="1">
      <alignment/>
      <protection/>
    </xf>
    <xf numFmtId="0" fontId="17" fillId="35" borderId="38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4" fontId="0" fillId="0" borderId="27" xfId="0" applyNumberForma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10" fontId="0" fillId="38" borderId="27" xfId="0" applyNumberFormat="1" applyFill="1" applyBorder="1" applyAlignment="1" applyProtection="1">
      <alignment/>
      <protection locked="0"/>
    </xf>
    <xf numFmtId="10" fontId="0" fillId="38" borderId="45" xfId="0" applyNumberFormat="1" applyFill="1" applyBorder="1" applyAlignment="1" applyProtection="1">
      <alignment/>
      <protection locked="0"/>
    </xf>
    <xf numFmtId="0" fontId="4" fillId="39" borderId="46" xfId="0" applyFont="1" applyFill="1" applyBorder="1" applyAlignment="1">
      <alignment/>
    </xf>
    <xf numFmtId="0" fontId="3" fillId="39" borderId="47" xfId="0" applyFont="1" applyFill="1" applyBorder="1" applyAlignment="1">
      <alignment horizontal="right"/>
    </xf>
    <xf numFmtId="0" fontId="7" fillId="35" borderId="48" xfId="0" applyFont="1" applyFill="1" applyBorder="1" applyAlignment="1">
      <alignment/>
    </xf>
    <xf numFmtId="3" fontId="0" fillId="38" borderId="49" xfId="0" applyNumberFormat="1" applyFill="1" applyBorder="1" applyAlignment="1">
      <alignment/>
    </xf>
    <xf numFmtId="0" fontId="7" fillId="35" borderId="50" xfId="0" applyFont="1" applyFill="1" applyBorder="1" applyAlignment="1">
      <alignment/>
    </xf>
    <xf numFmtId="3" fontId="0" fillId="38" borderId="51" xfId="0" applyNumberFormat="1" applyFill="1" applyBorder="1" applyAlignment="1">
      <alignment/>
    </xf>
    <xf numFmtId="0" fontId="7" fillId="35" borderId="50" xfId="0" applyFont="1" applyFill="1" applyBorder="1" applyAlignment="1">
      <alignment horizontal="left"/>
    </xf>
    <xf numFmtId="3" fontId="0" fillId="0" borderId="51" xfId="0" applyNumberForma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left"/>
      <protection locked="0"/>
    </xf>
    <xf numFmtId="3" fontId="0" fillId="0" borderId="52" xfId="0" applyNumberFormat="1" applyFill="1" applyBorder="1" applyAlignment="1" applyProtection="1">
      <alignment/>
      <protection locked="0"/>
    </xf>
    <xf numFmtId="0" fontId="7" fillId="35" borderId="53" xfId="0" applyFont="1" applyFill="1" applyBorder="1" applyAlignment="1">
      <alignment/>
    </xf>
    <xf numFmtId="3" fontId="3" fillId="35" borderId="54" xfId="0" applyNumberFormat="1" applyFont="1" applyFill="1" applyBorder="1" applyAlignment="1">
      <alignment/>
    </xf>
    <xf numFmtId="0" fontId="8" fillId="39" borderId="46" xfId="0" applyFont="1" applyFill="1" applyBorder="1" applyAlignment="1">
      <alignment/>
    </xf>
    <xf numFmtId="0" fontId="11" fillId="39" borderId="47" xfId="0" applyFont="1" applyFill="1" applyBorder="1" applyAlignment="1">
      <alignment horizontal="right"/>
    </xf>
    <xf numFmtId="2" fontId="0" fillId="38" borderId="49" xfId="0" applyNumberFormat="1" applyFill="1" applyBorder="1" applyAlignment="1">
      <alignment/>
    </xf>
    <xf numFmtId="2" fontId="0" fillId="38" borderId="51" xfId="0" applyNumberFormat="1" applyFill="1" applyBorder="1" applyAlignment="1">
      <alignment/>
    </xf>
    <xf numFmtId="0" fontId="12" fillId="39" borderId="46" xfId="0" applyFont="1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47" xfId="0" applyFill="1" applyBorder="1" applyAlignment="1">
      <alignment/>
    </xf>
    <xf numFmtId="0" fontId="6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164" fontId="0" fillId="38" borderId="51" xfId="0" applyNumberForma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3" fontId="0" fillId="35" borderId="51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14" fontId="0" fillId="35" borderId="35" xfId="0" applyNumberFormat="1" applyFill="1" applyBorder="1" applyAlignment="1">
      <alignment/>
    </xf>
    <xf numFmtId="0" fontId="0" fillId="0" borderId="56" xfId="0" applyFill="1" applyBorder="1" applyAlignment="1" applyProtection="1">
      <alignment/>
      <protection locked="0"/>
    </xf>
    <xf numFmtId="164" fontId="0" fillId="38" borderId="57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2" fontId="0" fillId="35" borderId="29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7" fillId="35" borderId="58" xfId="0" applyFont="1" applyFill="1" applyBorder="1" applyAlignment="1">
      <alignment/>
    </xf>
    <xf numFmtId="2" fontId="0" fillId="38" borderId="59" xfId="0" applyNumberFormat="1" applyFill="1" applyBorder="1" applyAlignment="1">
      <alignment/>
    </xf>
    <xf numFmtId="0" fontId="6" fillId="35" borderId="34" xfId="0" applyFont="1" applyFill="1" applyBorder="1" applyAlignment="1">
      <alignment/>
    </xf>
    <xf numFmtId="2" fontId="3" fillId="35" borderId="60" xfId="0" applyNumberFormat="1" applyFont="1" applyFill="1" applyBorder="1" applyAlignment="1">
      <alignment/>
    </xf>
    <xf numFmtId="0" fontId="0" fillId="35" borderId="53" xfId="0" applyFill="1" applyBorder="1" applyAlignment="1" applyProtection="1">
      <alignment horizontal="left"/>
      <protection locked="0"/>
    </xf>
    <xf numFmtId="2" fontId="0" fillId="38" borderId="61" xfId="0" applyNumberFormat="1" applyFill="1" applyBorder="1" applyAlignment="1" applyProtection="1">
      <alignment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2" fontId="3" fillId="0" borderId="2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0" fontId="0" fillId="0" borderId="62" xfId="0" applyFill="1" applyBorder="1" applyAlignment="1">
      <alignment/>
    </xf>
    <xf numFmtId="2" fontId="0" fillId="38" borderId="63" xfId="0" applyNumberFormat="1" applyFill="1" applyBorder="1" applyAlignment="1">
      <alignment/>
    </xf>
    <xf numFmtId="0" fontId="3" fillId="35" borderId="36" xfId="0" applyFont="1" applyFill="1" applyBorder="1" applyAlignment="1">
      <alignment/>
    </xf>
    <xf numFmtId="0" fontId="4" fillId="34" borderId="64" xfId="0" applyFont="1" applyFill="1" applyBorder="1" applyAlignment="1">
      <alignment horizontal="left" indent="1"/>
    </xf>
    <xf numFmtId="0" fontId="4" fillId="34" borderId="65" xfId="0" applyFont="1" applyFill="1" applyBorder="1" applyAlignment="1">
      <alignment horizontal="left" indent="1"/>
    </xf>
    <xf numFmtId="0" fontId="4" fillId="34" borderId="66" xfId="0" applyFont="1" applyFill="1" applyBorder="1" applyAlignment="1">
      <alignment horizontal="left" indent="1"/>
    </xf>
    <xf numFmtId="0" fontId="0" fillId="0" borderId="67" xfId="0" applyFill="1" applyBorder="1" applyAlignment="1">
      <alignment/>
    </xf>
    <xf numFmtId="0" fontId="3" fillId="35" borderId="28" xfId="0" applyFont="1" applyFill="1" applyBorder="1" applyAlignment="1">
      <alignment/>
    </xf>
    <xf numFmtId="2" fontId="0" fillId="38" borderId="68" xfId="0" applyNumberFormat="1" applyFill="1" applyBorder="1" applyAlignment="1">
      <alignment/>
    </xf>
    <xf numFmtId="0" fontId="3" fillId="35" borderId="30" xfId="0" applyFont="1" applyFill="1" applyBorder="1" applyAlignment="1">
      <alignment/>
    </xf>
    <xf numFmtId="1" fontId="3" fillId="38" borderId="69" xfId="0" applyNumberFormat="1" applyFont="1" applyFill="1" applyBorder="1" applyAlignment="1">
      <alignment horizontal="center"/>
    </xf>
    <xf numFmtId="0" fontId="0" fillId="38" borderId="69" xfId="0" applyFill="1" applyBorder="1" applyAlignment="1">
      <alignment/>
    </xf>
    <xf numFmtId="0" fontId="0" fillId="38" borderId="62" xfId="0" applyFont="1" applyFill="1" applyBorder="1" applyAlignment="1">
      <alignment/>
    </xf>
    <xf numFmtId="1" fontId="20" fillId="38" borderId="69" xfId="0" applyNumberFormat="1" applyFont="1" applyFill="1" applyBorder="1" applyAlignment="1">
      <alignment horizontal="center"/>
    </xf>
    <xf numFmtId="0" fontId="19" fillId="38" borderId="62" xfId="0" applyFont="1" applyFill="1" applyBorder="1" applyAlignment="1">
      <alignment/>
    </xf>
    <xf numFmtId="1" fontId="3" fillId="38" borderId="69" xfId="0" applyNumberFormat="1" applyFont="1" applyFill="1" applyBorder="1" applyAlignment="1">
      <alignment horizontal="center"/>
    </xf>
    <xf numFmtId="1" fontId="0" fillId="38" borderId="3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7" fontId="18" fillId="38" borderId="67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38" borderId="32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42" fontId="0" fillId="0" borderId="0" xfId="0" applyNumberFormat="1" applyBorder="1" applyAlignment="1">
      <alignment/>
    </xf>
    <xf numFmtId="42" fontId="0" fillId="38" borderId="32" xfId="0" applyNumberFormat="1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22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27" xfId="0" applyFill="1" applyBorder="1" applyAlignment="1">
      <alignment/>
    </xf>
    <xf numFmtId="166" fontId="3" fillId="38" borderId="37" xfId="0" applyNumberFormat="1" applyFont="1" applyFill="1" applyBorder="1" applyAlignment="1">
      <alignment/>
    </xf>
    <xf numFmtId="166" fontId="3" fillId="38" borderId="36" xfId="0" applyNumberFormat="1" applyFont="1" applyFill="1" applyBorder="1" applyAlignment="1">
      <alignment/>
    </xf>
    <xf numFmtId="2" fontId="0" fillId="38" borderId="45" xfId="0" applyNumberFormat="1" applyFill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" fontId="0" fillId="40" borderId="27" xfId="0" applyNumberFormat="1" applyFill="1" applyBorder="1" applyAlignment="1" applyProtection="1">
      <alignment/>
      <protection/>
    </xf>
    <xf numFmtId="3" fontId="0" fillId="40" borderId="27" xfId="0" applyNumberForma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41" borderId="70" xfId="0" applyFont="1" applyFill="1" applyBorder="1" applyAlignment="1">
      <alignment/>
    </xf>
    <xf numFmtId="0" fontId="0" fillId="41" borderId="7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7" fontId="0" fillId="0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74" fontId="0" fillId="0" borderId="2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41" borderId="70" xfId="0" applyFont="1" applyFill="1" applyBorder="1" applyAlignment="1">
      <alignment/>
    </xf>
    <xf numFmtId="177" fontId="3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12</xdr:row>
      <xdr:rowOff>28575</xdr:rowOff>
    </xdr:from>
    <xdr:to>
      <xdr:col>4</xdr:col>
      <xdr:colOff>381000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647950" y="2124075"/>
          <a:ext cx="3048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28575</xdr:rowOff>
    </xdr:from>
    <xdr:to>
      <xdr:col>4</xdr:col>
      <xdr:colOff>381000</xdr:colOff>
      <xdr:row>35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47950" y="5276850"/>
          <a:ext cx="3048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i.se/statistik.asp?art=101" TargetMode="External" /><Relationship Id="rId2" Type="http://schemas.openxmlformats.org/officeDocument/2006/relationships/hyperlink" Target="http://www.riksbank.se/sv/Rantor-och-valutakurser/Sok-rantor-och-valutakurser/" TargetMode="External" /><Relationship Id="rId3" Type="http://schemas.openxmlformats.org/officeDocument/2006/relationships/hyperlink" Target="http://www.statistikdatabasen.scb.se/pxweb/sv/ssd/START__AM__AM0301__AM0301B/LOIAK07/?rxid=49098c8f-1fb7-4da3-a85d-ce64610fbf78" TargetMode="External" /><Relationship Id="rId4" Type="http://schemas.openxmlformats.org/officeDocument/2006/relationships/hyperlink" Target="http://www.scb.se/sv_/Hitta-statistik/Statistik-efter-amne/Priser-och-konsumtion/Konsumentprisindex/" TargetMode="External" /><Relationship Id="rId5" Type="http://schemas.openxmlformats.org/officeDocument/2006/relationships/hyperlink" Target="http://www.trafikverket.se/contentassets/4b1c1005597d47bda386d81dd3444b24/12_klimateffekter_a60.pdf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PageLayoutView="0" workbookViewId="0" topLeftCell="A1">
      <selection activeCell="P28" sqref="P28"/>
    </sheetView>
  </sheetViews>
  <sheetFormatPr defaultColWidth="9.140625" defaultRowHeight="12.75"/>
  <cols>
    <col min="3" max="3" width="9.28125" style="0" bestFit="1" customWidth="1"/>
    <col min="4" max="4" width="11.00390625" style="0" bestFit="1" customWidth="1"/>
    <col min="5" max="5" width="26.421875" style="0" bestFit="1" customWidth="1"/>
    <col min="6" max="6" width="13.8515625" style="0" bestFit="1" customWidth="1"/>
    <col min="7" max="7" width="12.7109375" style="7" hidden="1" customWidth="1"/>
    <col min="8" max="8" width="12.00390625" style="0" hidden="1" customWidth="1"/>
    <col min="9" max="9" width="7.28125" style="0" customWidth="1"/>
    <col min="10" max="10" width="6.421875" style="0" customWidth="1"/>
    <col min="11" max="11" width="32.28125" style="0" customWidth="1"/>
    <col min="12" max="12" width="7.140625" style="0" hidden="1" customWidth="1"/>
    <col min="13" max="13" width="11.7109375" style="0" bestFit="1" customWidth="1"/>
    <col min="14" max="14" width="12.00390625" style="0" bestFit="1" customWidth="1"/>
    <col min="16" max="16" width="11.28125" style="0" customWidth="1"/>
    <col min="17" max="17" width="11.140625" style="0" customWidth="1"/>
  </cols>
  <sheetData>
    <row r="1" ht="20.25">
      <c r="A1" s="159" t="s">
        <v>97</v>
      </c>
    </row>
    <row r="2" spans="1:17" ht="13.5" thickBot="1">
      <c r="A2" s="62"/>
      <c r="B2" s="62"/>
      <c r="C2" s="62"/>
      <c r="D2" s="62"/>
      <c r="E2" s="62"/>
      <c r="F2" s="62"/>
      <c r="G2" s="63"/>
      <c r="H2" s="62"/>
      <c r="I2" s="62"/>
      <c r="J2" s="62"/>
      <c r="K2" s="62"/>
      <c r="L2" s="62"/>
      <c r="M2" s="62"/>
      <c r="N2" s="62"/>
      <c r="O2" s="62"/>
      <c r="P2" s="62"/>
      <c r="Q2" s="64"/>
    </row>
    <row r="3" spans="1:17" ht="15.75">
      <c r="A3" s="40" t="s">
        <v>37</v>
      </c>
      <c r="B3" s="41"/>
      <c r="C3" s="41"/>
      <c r="D3" s="41"/>
      <c r="E3" s="41"/>
      <c r="F3" s="42"/>
      <c r="G3" s="65"/>
      <c r="H3" s="66"/>
      <c r="K3" s="51" t="s">
        <v>50</v>
      </c>
      <c r="L3" s="114">
        <f>$C$5/((D13*'3-ax anläggn bil'!$B$13)+(Kalkyl!D14*'3-ax anläggn bil med släp'!$B$13)+(D15*'4-ax anläggn bil'!$B$13)+(Kalkyl!D16*'4-ax anläggn bil med släp'!$B$13)+(D17*'Dragbil m tipptrailer'!$B$13))</f>
        <v>57.67012687427912</v>
      </c>
      <c r="M3" s="158">
        <f>ROUNDUP(L3,0)</f>
        <v>58</v>
      </c>
      <c r="N3" s="66"/>
      <c r="O3" s="66"/>
      <c r="P3" s="66"/>
      <c r="Q3" s="67"/>
    </row>
    <row r="4" spans="1:17" ht="12.75">
      <c r="A4" s="43"/>
      <c r="B4" s="44"/>
      <c r="C4" s="44"/>
      <c r="D4" s="44"/>
      <c r="E4" s="44"/>
      <c r="F4" s="45"/>
      <c r="G4" s="153"/>
      <c r="H4" s="66"/>
      <c r="I4" s="66"/>
      <c r="J4" s="66"/>
      <c r="K4" s="43"/>
      <c r="L4" s="44"/>
      <c r="M4" s="45"/>
      <c r="N4" s="66"/>
      <c r="O4" s="66"/>
      <c r="P4" s="66"/>
      <c r="Q4" s="67"/>
    </row>
    <row r="5" spans="1:17" ht="12.75">
      <c r="A5" s="43" t="s">
        <v>38</v>
      </c>
      <c r="B5" s="44"/>
      <c r="C5" s="46">
        <v>5000</v>
      </c>
      <c r="D5" s="44" t="s">
        <v>39</v>
      </c>
      <c r="E5" s="44"/>
      <c r="F5" s="45"/>
      <c r="G5" s="65"/>
      <c r="H5" s="66"/>
      <c r="I5" s="66"/>
      <c r="J5" s="66"/>
      <c r="K5" s="43" t="s">
        <v>51</v>
      </c>
      <c r="L5" s="44"/>
      <c r="M5" s="52">
        <f>(D13*F13*'3-ax anläggn bil'!$L$31)+(D14*F14*'3-ax anläggn bil med släp'!$L$31)+(D15*F15*'4-ax anläggn bil'!$L$31)+(Kalkyl!D16*Kalkyl!F16*'4-ax anläggn bil med släp'!$L$31)+(Kalkyl!D17*Kalkyl!F17*'Dragbil m tipptrailer'!$L$31)</f>
        <v>90189.26685447691</v>
      </c>
      <c r="O5" s="66"/>
      <c r="P5" s="66"/>
      <c r="Q5" s="67"/>
    </row>
    <row r="6" spans="1:17" ht="12.75">
      <c r="A6" s="43"/>
      <c r="B6" s="44"/>
      <c r="C6" s="44"/>
      <c r="D6" s="44"/>
      <c r="E6" s="44"/>
      <c r="F6" s="45"/>
      <c r="G6" s="65"/>
      <c r="H6" s="66"/>
      <c r="I6" s="66"/>
      <c r="J6" s="66"/>
      <c r="K6" s="43"/>
      <c r="L6" s="44"/>
      <c r="M6" s="45"/>
      <c r="N6" s="66"/>
      <c r="O6" s="66"/>
      <c r="P6" s="66"/>
      <c r="Q6" s="67"/>
    </row>
    <row r="7" spans="1:17" ht="12.75">
      <c r="A7" s="43" t="s">
        <v>40</v>
      </c>
      <c r="B7" s="44"/>
      <c r="C7" s="46">
        <v>2</v>
      </c>
      <c r="D7" s="44" t="s">
        <v>41</v>
      </c>
      <c r="E7" s="44"/>
      <c r="F7" s="45"/>
      <c r="G7" s="65"/>
      <c r="H7" s="66"/>
      <c r="I7" s="66"/>
      <c r="J7" s="66"/>
      <c r="K7" s="43" t="s">
        <v>52</v>
      </c>
      <c r="L7" s="44"/>
      <c r="M7" s="157">
        <f>C7*2*M3*(D13*'3-ax anläggn bil'!$J$20+D14*'3-ax anläggn bil med släp'!$J$20+D15*'4-ax anläggn bil'!$J$20+Kalkyl!D16*'4-ax anläggn bil med släp'!$J$20+D17*'Dragbil m tipptrailer'!$J$20)</f>
        <v>84333.66556231808</v>
      </c>
      <c r="N7" s="156"/>
      <c r="O7" s="66"/>
      <c r="P7" s="66"/>
      <c r="Q7" s="67"/>
    </row>
    <row r="8" spans="1:17" ht="12.75">
      <c r="A8" s="43"/>
      <c r="B8" s="44"/>
      <c r="C8" s="44"/>
      <c r="D8" s="44"/>
      <c r="E8" s="44"/>
      <c r="F8" s="45" t="s">
        <v>95</v>
      </c>
      <c r="G8" s="65" t="s">
        <v>93</v>
      </c>
      <c r="H8" s="66"/>
      <c r="I8" s="66"/>
      <c r="J8" s="66"/>
      <c r="K8" s="43"/>
      <c r="L8" s="44"/>
      <c r="M8" s="45"/>
      <c r="N8" s="66"/>
      <c r="O8" s="66"/>
      <c r="P8" s="66"/>
      <c r="Q8" s="67"/>
    </row>
    <row r="9" spans="1:17" ht="12.75">
      <c r="A9" s="43"/>
      <c r="B9" s="44"/>
      <c r="C9" s="44"/>
      <c r="D9" s="44"/>
      <c r="E9" s="44"/>
      <c r="F9" s="154">
        <f>G9/C5</f>
        <v>1.0004840880550845</v>
      </c>
      <c r="G9" s="152">
        <f>8*0.9*((D13*F13*'3-ax anläggn bil'!$B$13/'3-ax anläggn bil'!B16)+(D14*F14*'3-ax anläggn bil med släp'!$B$13/'3-ax anläggn bil med släp'!B16)+(Kalkyl!D15*Kalkyl!F15*'4-ax anläggn bil'!$B$13/'4-ax anläggn bil'!B16)+(Kalkyl!D16*Kalkyl!F16*'4-ax anläggn bil med släp'!$B$13/'4-ax anläggn bil med släp'!B16)+(Kalkyl!D17*Kalkyl!F17*'Dragbil m tipptrailer'!$B$13/'Dragbil m tipptrailer'!B16))</f>
        <v>5002.420440275422</v>
      </c>
      <c r="H9" s="66"/>
      <c r="I9" s="66"/>
      <c r="J9" s="66"/>
      <c r="K9" s="43" t="s">
        <v>53</v>
      </c>
      <c r="L9" s="44"/>
      <c r="M9" s="52">
        <f>'Löne-, index- &amp; övr faktorer'!$F$4*8*(Kalkyl!D13*Kalkyl!F13+Kalkyl!D14*Kalkyl!F14+Kalkyl!D15*Kalkyl!F15+Kalkyl!D16*Kalkyl!F16+Kalkyl!D17*Kalkyl!F17)</f>
        <v>140195.34016775395</v>
      </c>
      <c r="N9" s="66"/>
      <c r="O9" s="66"/>
      <c r="P9" s="66"/>
      <c r="Q9" s="67"/>
    </row>
    <row r="10" spans="1:17" ht="12.75">
      <c r="A10" s="43" t="s">
        <v>42</v>
      </c>
      <c r="B10" s="44"/>
      <c r="C10" s="44"/>
      <c r="D10" s="44"/>
      <c r="E10" s="44"/>
      <c r="F10" s="155" t="str">
        <f>IF(G11=TRUE,"OK","Fel antal dagar!")</f>
        <v>OK</v>
      </c>
      <c r="H10" s="66"/>
      <c r="I10" s="66"/>
      <c r="J10" s="66"/>
      <c r="K10" s="43"/>
      <c r="L10" s="44"/>
      <c r="M10" s="45"/>
      <c r="N10" s="66"/>
      <c r="O10" s="66"/>
      <c r="P10" s="66"/>
      <c r="Q10" s="67"/>
    </row>
    <row r="11" spans="1:17" ht="13.5" thickBot="1">
      <c r="A11" s="43"/>
      <c r="B11" s="44"/>
      <c r="C11" s="44"/>
      <c r="D11" s="44"/>
      <c r="E11" s="44"/>
      <c r="F11" s="45"/>
      <c r="G11" s="65" t="b">
        <f>AND(F9&gt;0.99,F9&lt;1.06)</f>
        <v>1</v>
      </c>
      <c r="I11" s="66"/>
      <c r="J11" s="66"/>
      <c r="K11" s="48" t="s">
        <v>54</v>
      </c>
      <c r="L11" s="49"/>
      <c r="M11" s="53">
        <f>SUM(M5,M7,M9)</f>
        <v>314718.2725845489</v>
      </c>
      <c r="N11" s="66"/>
      <c r="O11" s="66"/>
      <c r="P11" s="66"/>
      <c r="Q11" s="67"/>
    </row>
    <row r="12" spans="1:17" ht="12.75">
      <c r="A12" s="43"/>
      <c r="B12" s="44"/>
      <c r="C12" s="44"/>
      <c r="D12" s="44" t="s">
        <v>46</v>
      </c>
      <c r="E12" s="117" t="s">
        <v>96</v>
      </c>
      <c r="F12" s="45" t="s">
        <v>47</v>
      </c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2.75">
      <c r="A13" s="43" t="s">
        <v>43</v>
      </c>
      <c r="B13" s="44"/>
      <c r="C13" s="44"/>
      <c r="D13" s="39">
        <v>2</v>
      </c>
      <c r="E13" s="151">
        <f>M3*H15/8</f>
        <v>13.471283783783784</v>
      </c>
      <c r="F13" s="47">
        <v>13</v>
      </c>
      <c r="G13" s="118">
        <f>IF(D13&gt;0,'3-ax anläggn bil'!$B$16,0)</f>
        <v>1.6414414414414413</v>
      </c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12.75">
      <c r="A14" s="43" t="s">
        <v>44</v>
      </c>
      <c r="B14" s="44"/>
      <c r="C14" s="44"/>
      <c r="D14" s="39">
        <v>1</v>
      </c>
      <c r="E14" s="144"/>
      <c r="F14" s="47">
        <v>14</v>
      </c>
      <c r="G14" s="118">
        <f>IF(D14&gt;0,'3-ax anläggn bil med släp'!$B$16,0)</f>
        <v>1.8581081081081081</v>
      </c>
      <c r="H14" s="66"/>
      <c r="I14" s="66"/>
      <c r="J14" s="66"/>
      <c r="K14" s="66"/>
      <c r="L14" s="66"/>
      <c r="M14" s="66"/>
      <c r="N14" s="113"/>
      <c r="O14" s="66"/>
      <c r="P14" s="66"/>
      <c r="Q14" s="67"/>
    </row>
    <row r="15" spans="1:17" ht="13.5" thickBot="1">
      <c r="A15" s="43" t="s">
        <v>91</v>
      </c>
      <c r="B15" s="44"/>
      <c r="C15" s="44"/>
      <c r="D15" s="39">
        <v>2</v>
      </c>
      <c r="E15" s="143">
        <f>ROUNDUP(E13,0)</f>
        <v>14</v>
      </c>
      <c r="F15" s="47">
        <v>14</v>
      </c>
      <c r="G15" s="118">
        <f>IF(D15&gt;0,'4-ax anläggn bil'!B16,0)</f>
        <v>1.6414414414414413</v>
      </c>
      <c r="H15" s="118">
        <f>MAX(G13:G17)</f>
        <v>1.8581081081081081</v>
      </c>
      <c r="J15" s="118"/>
      <c r="K15" s="66"/>
      <c r="L15" s="66"/>
      <c r="M15" s="66"/>
      <c r="N15" s="66"/>
      <c r="O15" s="66"/>
      <c r="P15" s="66"/>
      <c r="Q15" s="67"/>
    </row>
    <row r="16" spans="1:17" ht="12.75">
      <c r="A16" s="43" t="s">
        <v>92</v>
      </c>
      <c r="B16" s="44"/>
      <c r="C16" s="44"/>
      <c r="D16" s="39">
        <v>0</v>
      </c>
      <c r="E16" s="144"/>
      <c r="F16" s="47">
        <v>6</v>
      </c>
      <c r="G16" s="118">
        <f>IF(D16&gt;0,'4-ax anläggn bil med släp'!$B$16,0)</f>
        <v>0</v>
      </c>
      <c r="H16" s="66"/>
      <c r="I16" s="66"/>
      <c r="J16" s="66"/>
      <c r="K16" s="51" t="s">
        <v>56</v>
      </c>
      <c r="L16" s="41"/>
      <c r="M16" s="41"/>
      <c r="N16" s="149">
        <f>(C7*2*2.54*M3)*((D13*'3-ax anläggn bil'!$F$9)+(Kalkyl!D14*'3-ax anläggn bil med släp'!$F$9)+(D15*'4-ax anläggn bil'!$F$9)+(Kalkyl!D16*'4-ax anläggn bil med släp'!$F$9)+(Kalkyl!D17*'Dragbil m tipptrailer'!$F$9))</f>
        <v>13199.872</v>
      </c>
      <c r="O16" s="66"/>
      <c r="P16" s="66"/>
      <c r="Q16" s="67"/>
    </row>
    <row r="17" spans="1:17" ht="12.75">
      <c r="A17" s="43" t="s">
        <v>45</v>
      </c>
      <c r="B17" s="44"/>
      <c r="C17" s="44"/>
      <c r="D17" s="39">
        <v>0</v>
      </c>
      <c r="E17" s="145"/>
      <c r="F17" s="47">
        <v>6</v>
      </c>
      <c r="G17" s="118">
        <f>IF(D17&gt;0,'Dragbil m tipptrailer'!$B$16,0)</f>
        <v>0</v>
      </c>
      <c r="H17" s="66"/>
      <c r="I17" s="66"/>
      <c r="J17" s="66"/>
      <c r="K17" s="43"/>
      <c r="L17" s="44"/>
      <c r="M17" s="44"/>
      <c r="N17" s="45"/>
      <c r="O17" s="66"/>
      <c r="P17" s="66"/>
      <c r="Q17" s="67"/>
    </row>
    <row r="18" spans="1:17" ht="13.5" thickBot="1">
      <c r="A18" s="48"/>
      <c r="B18" s="49"/>
      <c r="C18" s="49"/>
      <c r="D18" s="49"/>
      <c r="E18" s="49"/>
      <c r="F18" s="50"/>
      <c r="G18" s="65"/>
      <c r="H18" s="66"/>
      <c r="I18" s="66"/>
      <c r="J18" s="66"/>
      <c r="K18" s="48" t="s">
        <v>62</v>
      </c>
      <c r="L18" s="49"/>
      <c r="M18" s="49"/>
      <c r="N18" s="53">
        <f>N16*'Löne-, index- &amp; övr faktorer'!F15</f>
        <v>15047.854079999997</v>
      </c>
      <c r="O18" s="66"/>
      <c r="P18" s="66"/>
      <c r="Q18" s="67"/>
    </row>
    <row r="19" spans="1:17" ht="12.75">
      <c r="A19" s="68"/>
      <c r="B19" s="68"/>
      <c r="C19" s="68"/>
      <c r="D19" s="68"/>
      <c r="E19" s="68"/>
      <c r="F19" s="68"/>
      <c r="G19" s="69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1" spans="1:17" ht="13.5" thickBot="1">
      <c r="A21" s="62"/>
      <c r="B21" s="62"/>
      <c r="C21" s="62"/>
      <c r="D21" s="62"/>
      <c r="E21" s="62"/>
      <c r="F21" s="62"/>
      <c r="G21" s="63"/>
      <c r="H21" s="62"/>
      <c r="I21" s="62"/>
      <c r="J21" s="62"/>
      <c r="K21" s="62"/>
      <c r="L21" s="62"/>
      <c r="M21" s="62"/>
      <c r="N21" s="62"/>
      <c r="O21" s="62"/>
      <c r="P21" s="62"/>
      <c r="Q21" s="64"/>
    </row>
    <row r="22" spans="1:17" ht="15.75">
      <c r="A22" s="40" t="s">
        <v>48</v>
      </c>
      <c r="B22" s="41"/>
      <c r="C22" s="41"/>
      <c r="D22" s="41"/>
      <c r="E22" s="41"/>
      <c r="F22" s="42"/>
      <c r="G22" s="65"/>
      <c r="H22" s="66"/>
      <c r="I22" s="66"/>
      <c r="J22" s="66"/>
      <c r="K22" s="51" t="s">
        <v>50</v>
      </c>
      <c r="L22" s="114">
        <f>$C$24/((D32*'3-ax anläggn bil'!$B$13)+(Kalkyl!D33*'3-ax anläggn bil med släp'!$B$13)+(D34*'4-ax anläggn bil'!$B$13)+(Kalkyl!D35*'4-ax anläggn bil med släp'!$B$13)+(D36*'Dragbil m tipptrailer'!$B$13))</f>
        <v>13.175230566534914</v>
      </c>
      <c r="M22" s="158">
        <f>ROUNDUP(L22,0)</f>
        <v>14</v>
      </c>
      <c r="N22" s="66"/>
      <c r="O22" s="66"/>
      <c r="P22" s="66"/>
      <c r="Q22" s="67"/>
    </row>
    <row r="23" spans="1:17" ht="12.75">
      <c r="A23" s="43"/>
      <c r="B23" s="44"/>
      <c r="C23" s="44"/>
      <c r="D23" s="44"/>
      <c r="E23" s="44"/>
      <c r="F23" s="45"/>
      <c r="G23" s="65"/>
      <c r="H23" s="66"/>
      <c r="I23" s="66"/>
      <c r="J23" s="66"/>
      <c r="K23" s="43"/>
      <c r="L23" s="44"/>
      <c r="M23" s="45"/>
      <c r="N23" s="66"/>
      <c r="O23" s="66"/>
      <c r="P23" s="66"/>
      <c r="Q23" s="67"/>
    </row>
    <row r="24" spans="1:18" ht="12.75">
      <c r="A24" s="43" t="s">
        <v>38</v>
      </c>
      <c r="B24" s="44"/>
      <c r="C24" s="46">
        <v>5000</v>
      </c>
      <c r="D24" s="44" t="s">
        <v>39</v>
      </c>
      <c r="E24" s="44"/>
      <c r="F24" s="45"/>
      <c r="G24" s="65"/>
      <c r="H24" s="66"/>
      <c r="I24" s="66"/>
      <c r="J24" s="66"/>
      <c r="K24" s="43" t="s">
        <v>51</v>
      </c>
      <c r="L24" s="44"/>
      <c r="M24" s="52">
        <f>(D32*F32*'3-ax anläggn bil'!$L$31)+(D33*F33*'3-ax anläggn bil med släp'!$L$31)+(D34*F34*'4-ax anläggn bil'!$L$31)+(Kalkyl!D35*Kalkyl!F35*'4-ax anläggn bil med släp'!$L$31)+(Kalkyl!D36*Kalkyl!F36*'Dragbil m tipptrailer'!$L$31)</f>
        <v>178483.58574955197</v>
      </c>
      <c r="N24" s="66"/>
      <c r="O24" s="66"/>
      <c r="P24" s="66"/>
      <c r="Q24" s="67"/>
      <c r="R24" s="7"/>
    </row>
    <row r="25" spans="1:17" ht="12.75">
      <c r="A25" s="43"/>
      <c r="B25" s="44"/>
      <c r="C25" s="44"/>
      <c r="D25" s="44"/>
      <c r="E25" s="44"/>
      <c r="F25" s="45"/>
      <c r="G25" s="65"/>
      <c r="H25" s="66"/>
      <c r="I25" s="66"/>
      <c r="J25" s="66"/>
      <c r="K25" s="43"/>
      <c r="L25" s="44"/>
      <c r="M25" s="45"/>
      <c r="N25" s="66"/>
      <c r="O25" s="150"/>
      <c r="P25" s="66"/>
      <c r="Q25" s="67"/>
    </row>
    <row r="26" spans="1:17" ht="12.75">
      <c r="A26" s="43" t="s">
        <v>40</v>
      </c>
      <c r="B26" s="44"/>
      <c r="C26" s="46">
        <v>7</v>
      </c>
      <c r="D26" s="44" t="s">
        <v>41</v>
      </c>
      <c r="E26" s="44"/>
      <c r="F26" s="45"/>
      <c r="G26" s="65"/>
      <c r="H26" s="66"/>
      <c r="I26" s="66"/>
      <c r="J26" s="66"/>
      <c r="K26" s="43" t="s">
        <v>52</v>
      </c>
      <c r="L26" s="44"/>
      <c r="M26" s="157">
        <f>C26*2*M22*(D32*'3-ax anläggn bil'!$J$20+D33*'3-ax anläggn bil med släp'!$J$20+D34*'4-ax anläggn bil'!$J$20+Kalkyl!D35*'4-ax anläggn bil med släp'!$J$20+D36*'Dragbil m tipptrailer'!$J$20)</f>
        <v>191242.97652818207</v>
      </c>
      <c r="N26" s="156"/>
      <c r="O26" s="66"/>
      <c r="P26" s="66"/>
      <c r="Q26" s="67"/>
    </row>
    <row r="27" spans="1:17" ht="12.75">
      <c r="A27" s="43"/>
      <c r="B27" s="44"/>
      <c r="C27" s="44"/>
      <c r="D27" s="44"/>
      <c r="E27" s="44"/>
      <c r="F27" s="45" t="s">
        <v>94</v>
      </c>
      <c r="G27" s="65" t="s">
        <v>93</v>
      </c>
      <c r="H27" s="66"/>
      <c r="I27" s="66"/>
      <c r="J27" s="66"/>
      <c r="K27" s="43"/>
      <c r="L27" s="44"/>
      <c r="M27" s="45"/>
      <c r="N27" s="66"/>
      <c r="O27" s="66"/>
      <c r="P27" s="66"/>
      <c r="Q27" s="67"/>
    </row>
    <row r="28" spans="1:17" ht="12.75">
      <c r="A28" s="43"/>
      <c r="B28" s="44"/>
      <c r="C28" s="44"/>
      <c r="D28" s="44"/>
      <c r="E28" s="44"/>
      <c r="F28" s="154">
        <f>G28/C24</f>
        <v>1.0553009043121755</v>
      </c>
      <c r="G28" s="152">
        <f>8*0.9*((D32*F32*'3-ax anläggn bil'!$B$13/'3-ax anläggn bil'!B17)+(D33*F33*'3-ax anläggn bil med släp'!$B$13/'3-ax anläggn bil med släp'!B17)+(Kalkyl!D34*Kalkyl!F34*'4-ax anläggn bil'!$B$13/'4-ax anläggn bil'!B17)+(Kalkyl!D35*Kalkyl!F35*'4-ax anläggn bil med släp'!$B$13/'4-ax anläggn bil med släp'!B17)+(Kalkyl!D36*Kalkyl!F36*'Dragbil m tipptrailer'!$B$13/'Dragbil m tipptrailer'!B17))</f>
        <v>5276.504521560878</v>
      </c>
      <c r="H28" s="66"/>
      <c r="I28" s="66"/>
      <c r="J28" s="66"/>
      <c r="K28" s="43" t="s">
        <v>53</v>
      </c>
      <c r="L28" s="44"/>
      <c r="M28" s="52">
        <f>'Löne-, index- &amp; övr faktorer'!$F$4*8*(Kalkyl!D32*Kalkyl!F32+Kalkyl!D33*Kalkyl!F33+Kalkyl!D34*Kalkyl!F34+Kalkyl!D35*Kalkyl!F35+Kalkyl!D36*Kalkyl!F36)</f>
        <v>222663.1873252563</v>
      </c>
      <c r="N28" s="66"/>
      <c r="O28" s="66"/>
      <c r="P28" s="66"/>
      <c r="Q28" s="67"/>
    </row>
    <row r="29" spans="1:17" ht="12.75">
      <c r="A29" s="43" t="s">
        <v>42</v>
      </c>
      <c r="B29" s="44"/>
      <c r="C29" s="44"/>
      <c r="D29" s="44"/>
      <c r="E29" s="44"/>
      <c r="F29" s="155" t="str">
        <f>IF(G30=TRUE,"OK","Fel antal dagar!")</f>
        <v>OK</v>
      </c>
      <c r="H29" s="66"/>
      <c r="I29" s="66"/>
      <c r="J29" s="66"/>
      <c r="K29" s="43"/>
      <c r="L29" s="44"/>
      <c r="M29" s="45"/>
      <c r="N29" s="66"/>
      <c r="O29" s="66"/>
      <c r="P29" s="66"/>
      <c r="Q29" s="67"/>
    </row>
    <row r="30" spans="1:17" ht="13.5" thickBot="1">
      <c r="A30" s="43"/>
      <c r="B30" s="44"/>
      <c r="C30" s="44"/>
      <c r="D30" s="44"/>
      <c r="E30" s="44"/>
      <c r="F30" s="45"/>
      <c r="G30" s="65" t="b">
        <f>AND(F28&gt;0.99,F28&lt;1.06)</f>
        <v>1</v>
      </c>
      <c r="H30" s="66"/>
      <c r="I30" s="66"/>
      <c r="J30" s="66"/>
      <c r="K30" s="48" t="s">
        <v>54</v>
      </c>
      <c r="L30" s="49"/>
      <c r="M30" s="53">
        <f>SUM(M24,M26,M28)</f>
        <v>592389.7496029903</v>
      </c>
      <c r="N30" s="66"/>
      <c r="O30" s="66"/>
      <c r="P30" s="66"/>
      <c r="Q30" s="67"/>
    </row>
    <row r="31" spans="1:17" ht="12.75">
      <c r="A31" s="43"/>
      <c r="B31" s="44"/>
      <c r="C31" s="44"/>
      <c r="D31" s="44" t="s">
        <v>46</v>
      </c>
      <c r="E31" s="117" t="s">
        <v>96</v>
      </c>
      <c r="F31" s="45" t="s">
        <v>47</v>
      </c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12.75">
      <c r="A32" s="43" t="s">
        <v>43</v>
      </c>
      <c r="B32" s="44"/>
      <c r="C32" s="44"/>
      <c r="D32" s="39">
        <v>0</v>
      </c>
      <c r="E32" s="151">
        <f>M22*H34/8</f>
        <v>8.24219947868752</v>
      </c>
      <c r="F32" s="47">
        <v>9</v>
      </c>
      <c r="G32" s="118">
        <f>IF(D32&gt;0,'3-ax anläggn bil'!$B$17,0)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2.75">
      <c r="A33" s="43" t="s">
        <v>44</v>
      </c>
      <c r="B33" s="44"/>
      <c r="C33" s="44"/>
      <c r="D33" s="39">
        <v>4</v>
      </c>
      <c r="E33" s="146"/>
      <c r="F33" s="47">
        <v>9</v>
      </c>
      <c r="G33" s="118">
        <f>IF(D33&gt;0,'3-ax anläggn bil med släp'!B17,0)</f>
        <v>4.7098282735357255</v>
      </c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3.5" thickBot="1">
      <c r="A34" s="43" t="s">
        <v>91</v>
      </c>
      <c r="B34" s="44"/>
      <c r="C34" s="44"/>
      <c r="D34" s="39">
        <v>0</v>
      </c>
      <c r="E34" s="148">
        <f>ROUNDUP(E32,0)</f>
        <v>9</v>
      </c>
      <c r="F34" s="47">
        <v>9</v>
      </c>
      <c r="G34" s="118">
        <f>IF(D34&gt;0,'4-ax anläggn bil'!B17,0)</f>
        <v>0</v>
      </c>
      <c r="H34" s="118">
        <f>MAX(G32:G36)</f>
        <v>4.7098282735357255</v>
      </c>
      <c r="J34" s="66"/>
      <c r="K34" s="66"/>
      <c r="L34" s="66"/>
      <c r="M34" s="66"/>
      <c r="N34" s="66"/>
      <c r="O34" s="66"/>
      <c r="P34" s="66"/>
      <c r="Q34" s="67"/>
    </row>
    <row r="35" spans="1:17" ht="12.75">
      <c r="A35" s="43" t="s">
        <v>92</v>
      </c>
      <c r="B35" s="44"/>
      <c r="C35" s="44"/>
      <c r="D35" s="39">
        <v>5</v>
      </c>
      <c r="E35" s="146"/>
      <c r="F35" s="47">
        <v>9</v>
      </c>
      <c r="G35" s="118">
        <f>IF(D35&gt;0,'4-ax anläggn bil med släp'!B17,0)</f>
        <v>4.7098282735357255</v>
      </c>
      <c r="H35" s="66"/>
      <c r="I35" s="66"/>
      <c r="J35" s="66"/>
      <c r="K35" s="51" t="s">
        <v>56</v>
      </c>
      <c r="L35" s="41"/>
      <c r="M35" s="41"/>
      <c r="N35" s="149">
        <f>(C26*2*2.54*M22)*((D32*'3-ax anläggn bil'!$F$9)+(Kalkyl!D33*'3-ax anläggn bil med släp'!$F$9)+(D34*'4-ax anläggn bil'!$F$9)+(Kalkyl!D35*'4-ax anläggn bil med släp'!$F$9)+(Kalkyl!D36*'Dragbil m tipptrailer'!$F$9))</f>
        <v>30617.160000000003</v>
      </c>
      <c r="O35" s="66"/>
      <c r="P35" s="66"/>
      <c r="Q35" s="67"/>
    </row>
    <row r="36" spans="1:17" ht="12.75">
      <c r="A36" s="43" t="s">
        <v>45</v>
      </c>
      <c r="B36" s="44"/>
      <c r="C36" s="44"/>
      <c r="D36" s="39">
        <v>3</v>
      </c>
      <c r="E36" s="147"/>
      <c r="F36" s="47">
        <v>9</v>
      </c>
      <c r="G36" s="118">
        <f>IF(D36&gt;0,'Dragbil m tipptrailer'!B17,0)</f>
        <v>4.526494940202392</v>
      </c>
      <c r="H36" s="66"/>
      <c r="I36" s="66"/>
      <c r="J36" s="66"/>
      <c r="K36" s="43"/>
      <c r="L36" s="44"/>
      <c r="M36" s="44"/>
      <c r="N36" s="45"/>
      <c r="O36" s="66"/>
      <c r="P36" s="66"/>
      <c r="Q36" s="67"/>
    </row>
    <row r="37" spans="1:17" ht="13.5" thickBot="1">
      <c r="A37" s="48"/>
      <c r="B37" s="49"/>
      <c r="C37" s="49"/>
      <c r="D37" s="49"/>
      <c r="E37" s="49"/>
      <c r="F37" s="50"/>
      <c r="G37" s="65"/>
      <c r="H37" s="66"/>
      <c r="I37" s="66"/>
      <c r="J37" s="66"/>
      <c r="K37" s="48" t="s">
        <v>62</v>
      </c>
      <c r="L37" s="49"/>
      <c r="M37" s="49"/>
      <c r="N37" s="53">
        <f>N35*'Löne-, index- &amp; övr faktorer'!F15</f>
        <v>34903.5624</v>
      </c>
      <c r="O37" s="66"/>
      <c r="P37" s="66"/>
      <c r="Q37" s="67"/>
    </row>
    <row r="38" spans="1:17" ht="12.75">
      <c r="A38" s="68"/>
      <c r="B38" s="68"/>
      <c r="C38" s="68"/>
      <c r="D38" s="68"/>
      <c r="E38" s="68"/>
      <c r="F38" s="68"/>
      <c r="G38" s="69"/>
      <c r="H38" s="68"/>
      <c r="I38" s="68"/>
      <c r="J38" s="68"/>
      <c r="K38" s="69"/>
      <c r="L38" s="68"/>
      <c r="M38" s="68"/>
      <c r="N38" s="68"/>
      <c r="O38" s="68"/>
      <c r="P38" s="68"/>
      <c r="Q38" s="70"/>
    </row>
    <row r="39" ht="13.5" thickBot="1"/>
    <row r="40" spans="11:16" ht="15.75">
      <c r="K40" s="40" t="s">
        <v>59</v>
      </c>
      <c r="L40" s="41"/>
      <c r="M40" s="41"/>
      <c r="N40" s="41"/>
      <c r="O40" s="41"/>
      <c r="P40" s="42"/>
    </row>
    <row r="41" spans="11:16" ht="12.75">
      <c r="K41" s="43"/>
      <c r="L41" s="44"/>
      <c r="M41" s="44"/>
      <c r="N41" s="44"/>
      <c r="O41" s="44"/>
      <c r="P41" s="45"/>
    </row>
    <row r="42" spans="11:16" ht="12.75">
      <c r="K42" s="54" t="s">
        <v>55</v>
      </c>
      <c r="L42" s="55"/>
      <c r="M42" s="55"/>
      <c r="N42" s="55"/>
      <c r="O42" s="55"/>
      <c r="P42" s="56">
        <f>M30-M11</f>
        <v>277671.4770184414</v>
      </c>
    </row>
    <row r="43" spans="11:16" ht="12.75">
      <c r="K43" s="54"/>
      <c r="L43" s="55"/>
      <c r="M43" s="55"/>
      <c r="N43" s="55"/>
      <c r="O43" s="55"/>
      <c r="P43" s="57"/>
    </row>
    <row r="44" spans="11:16" ht="12.75">
      <c r="K44" s="54" t="s">
        <v>99</v>
      </c>
      <c r="L44" s="55"/>
      <c r="M44" s="55"/>
      <c r="N44" s="55"/>
      <c r="O44" s="55"/>
      <c r="P44" s="162">
        <f>M30/C24-M11/C5</f>
        <v>55.53429540368828</v>
      </c>
    </row>
    <row r="45" spans="11:16" ht="12.75">
      <c r="K45" s="54"/>
      <c r="L45" s="55"/>
      <c r="M45" s="55"/>
      <c r="N45" s="55"/>
      <c r="O45" s="55"/>
      <c r="P45" s="57"/>
    </row>
    <row r="46" spans="11:16" ht="12.75">
      <c r="K46" s="54" t="s">
        <v>58</v>
      </c>
      <c r="L46" s="55"/>
      <c r="M46" s="55"/>
      <c r="N46" s="55"/>
      <c r="O46" s="55"/>
      <c r="P46" s="58">
        <f>N35-N16</f>
        <v>17417.288000000004</v>
      </c>
    </row>
    <row r="47" spans="11:16" ht="12.75">
      <c r="K47" s="54"/>
      <c r="L47" s="55"/>
      <c r="M47" s="55"/>
      <c r="N47" s="55"/>
      <c r="O47" s="55"/>
      <c r="P47" s="57"/>
    </row>
    <row r="48" spans="11:16" ht="12.75">
      <c r="K48" s="54" t="s">
        <v>57</v>
      </c>
      <c r="L48" s="55"/>
      <c r="M48" s="55"/>
      <c r="N48" s="55"/>
      <c r="O48" s="55"/>
      <c r="P48" s="56">
        <f>N37-N18</f>
        <v>19855.708320000005</v>
      </c>
    </row>
    <row r="49" spans="11:16" ht="12.75">
      <c r="K49" s="54"/>
      <c r="L49" s="55"/>
      <c r="M49" s="55"/>
      <c r="N49" s="55"/>
      <c r="O49" s="55"/>
      <c r="P49" s="57"/>
    </row>
    <row r="50" spans="11:16" ht="13.5" thickBot="1">
      <c r="K50" s="59" t="s">
        <v>100</v>
      </c>
      <c r="L50" s="60"/>
      <c r="M50" s="60"/>
      <c r="N50" s="60"/>
      <c r="O50" s="60"/>
      <c r="P50" s="163">
        <f>N37/C24-N18/C5</f>
        <v>3.9711416640000006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2" width="9.28125" style="0" bestFit="1" customWidth="1"/>
    <col min="3" max="3" width="15.421875" style="0" customWidth="1"/>
    <col min="4" max="4" width="5.140625" style="0" customWidth="1"/>
    <col min="5" max="5" width="9.00390625" style="0" bestFit="1" customWidth="1"/>
    <col min="6" max="6" width="6.7109375" style="0" customWidth="1"/>
    <col min="7" max="7" width="6.00390625" style="0" bestFit="1" customWidth="1"/>
    <col min="8" max="8" width="14.7109375" style="0" bestFit="1" customWidth="1"/>
    <col min="9" max="9" width="14.28125" style="0" bestFit="1" customWidth="1"/>
    <col min="10" max="10" width="21.57421875" style="0" bestFit="1" customWidth="1"/>
    <col min="11" max="11" width="5.57421875" style="0" customWidth="1"/>
    <col min="12" max="12" width="9.28125" style="0" bestFit="1" customWidth="1"/>
    <col min="13" max="13" width="6.57421875" style="0" customWidth="1"/>
    <col min="21" max="21" width="16.140625" style="0" customWidth="1"/>
    <col min="22" max="22" width="12.7109375" style="0" customWidth="1"/>
  </cols>
  <sheetData>
    <row r="1" ht="20.25">
      <c r="A1" s="159" t="s">
        <v>98</v>
      </c>
    </row>
    <row r="2" spans="8:10" ht="12.75">
      <c r="H2" s="167" t="s">
        <v>105</v>
      </c>
      <c r="J2" s="167" t="s">
        <v>104</v>
      </c>
    </row>
    <row r="3" spans="1:18" ht="15.75">
      <c r="A3" s="73" t="s">
        <v>34</v>
      </c>
      <c r="B3" s="74"/>
      <c r="C3" s="74"/>
      <c r="D3" s="74"/>
      <c r="E3" s="74"/>
      <c r="F3" s="75"/>
      <c r="H3" s="168" t="s">
        <v>910</v>
      </c>
      <c r="I3" s="160"/>
      <c r="J3" s="7" t="s">
        <v>107</v>
      </c>
      <c r="L3" t="s">
        <v>106</v>
      </c>
      <c r="R3" t="s">
        <v>911</v>
      </c>
    </row>
    <row r="4" spans="1:12" ht="12.75">
      <c r="A4" s="76" t="s">
        <v>35</v>
      </c>
      <c r="B4" s="77"/>
      <c r="C4" s="77"/>
      <c r="D4" s="77"/>
      <c r="E4" s="77"/>
      <c r="F4" s="170">
        <f>225*H4/J4</f>
        <v>257.7120223671948</v>
      </c>
      <c r="H4" s="177">
        <v>122.9</v>
      </c>
      <c r="I4" s="160"/>
      <c r="J4" s="166">
        <v>107.3</v>
      </c>
      <c r="L4" s="71" t="s">
        <v>905</v>
      </c>
    </row>
    <row r="6" spans="8:10" ht="12.75">
      <c r="H6" s="167" t="s">
        <v>105</v>
      </c>
      <c r="J6" s="167" t="s">
        <v>104</v>
      </c>
    </row>
    <row r="7" spans="1:18" ht="15.75">
      <c r="A7" s="73" t="s">
        <v>32</v>
      </c>
      <c r="B7" s="79"/>
      <c r="C7" s="79"/>
      <c r="D7" s="79"/>
      <c r="E7" s="79"/>
      <c r="F7" s="80"/>
      <c r="H7" s="168" t="s">
        <v>906</v>
      </c>
      <c r="I7" s="160"/>
      <c r="J7" s="7" t="s">
        <v>63</v>
      </c>
      <c r="L7" s="71" t="s">
        <v>912</v>
      </c>
      <c r="R7" t="s">
        <v>913</v>
      </c>
    </row>
    <row r="8" spans="1:13" ht="12.75">
      <c r="A8" s="72" t="s">
        <v>31</v>
      </c>
      <c r="B8" s="44"/>
      <c r="C8" s="44"/>
      <c r="D8" s="44"/>
      <c r="E8" s="44"/>
      <c r="F8" s="169">
        <f>H8/J8</f>
        <v>1.0521963482402754</v>
      </c>
      <c r="G8" s="78"/>
      <c r="H8" s="161">
        <v>318.1</v>
      </c>
      <c r="I8" s="160"/>
      <c r="J8" s="166">
        <v>302.32</v>
      </c>
      <c r="L8" s="61"/>
      <c r="M8" s="61"/>
    </row>
    <row r="9" spans="1:13" ht="12.75">
      <c r="A9" s="72"/>
      <c r="B9" s="44"/>
      <c r="C9" s="44"/>
      <c r="D9" s="44"/>
      <c r="E9" s="44"/>
      <c r="F9" s="44"/>
      <c r="G9" s="78"/>
      <c r="H9" s="160"/>
      <c r="I9" s="160"/>
      <c r="L9" s="61"/>
      <c r="M9" s="61"/>
    </row>
    <row r="10" spans="1:13" ht="12.75">
      <c r="A10" s="72"/>
      <c r="B10" s="44"/>
      <c r="C10" s="44"/>
      <c r="D10" s="44"/>
      <c r="E10" s="44"/>
      <c r="F10" s="44"/>
      <c r="G10" s="78"/>
      <c r="H10" s="168" t="s">
        <v>908</v>
      </c>
      <c r="I10" s="160"/>
      <c r="K10" s="82"/>
      <c r="L10" s="71"/>
      <c r="M10" s="61"/>
    </row>
    <row r="11" spans="1:21" ht="12.75">
      <c r="A11" s="76" t="s">
        <v>64</v>
      </c>
      <c r="B11" s="77"/>
      <c r="C11" s="77"/>
      <c r="D11" s="77"/>
      <c r="E11" s="77"/>
      <c r="F11" s="83">
        <f>H11+0.03</f>
        <v>0.028339999999999997</v>
      </c>
      <c r="G11" s="78"/>
      <c r="H11" s="180">
        <v>-0.00166</v>
      </c>
      <c r="I11" s="160"/>
      <c r="K11" s="61"/>
      <c r="L11" s="71" t="s">
        <v>108</v>
      </c>
      <c r="M11" s="61"/>
      <c r="U11" s="165" t="s">
        <v>109</v>
      </c>
    </row>
    <row r="12" ht="12.75">
      <c r="U12" s="167" t="s">
        <v>904</v>
      </c>
    </row>
    <row r="13" spans="21:25" ht="12.75">
      <c r="U13" s="171">
        <v>42732</v>
      </c>
      <c r="V13">
        <v>-0.426</v>
      </c>
      <c r="W13" s="179" t="s">
        <v>907</v>
      </c>
      <c r="X13" s="178">
        <v>0.26</v>
      </c>
      <c r="Y13" s="184">
        <f>V13+X13</f>
        <v>-0.16599999999999998</v>
      </c>
    </row>
    <row r="14" spans="1:12" ht="15.75">
      <c r="A14" s="73" t="s">
        <v>60</v>
      </c>
      <c r="B14" s="79"/>
      <c r="C14" s="79"/>
      <c r="D14" s="79"/>
      <c r="E14" s="79"/>
      <c r="F14" s="80"/>
      <c r="L14" s="61"/>
    </row>
    <row r="15" spans="1:13" ht="12.75">
      <c r="A15" s="76" t="s">
        <v>61</v>
      </c>
      <c r="B15" s="77"/>
      <c r="C15" s="77"/>
      <c r="D15" s="77"/>
      <c r="E15" s="77"/>
      <c r="F15" s="81">
        <v>1.14</v>
      </c>
      <c r="G15" s="78"/>
      <c r="H15" s="61"/>
      <c r="I15" s="61"/>
      <c r="J15" s="61"/>
      <c r="K15" s="61"/>
      <c r="L15" s="71" t="s">
        <v>914</v>
      </c>
      <c r="M15" s="61"/>
    </row>
    <row r="16" spans="6:13" ht="12.75">
      <c r="F16" s="131"/>
      <c r="G16" s="78"/>
      <c r="H16" s="61"/>
      <c r="I16" s="61"/>
      <c r="J16" s="61"/>
      <c r="K16" s="61"/>
      <c r="M16" s="61"/>
    </row>
    <row r="17" spans="6:13" ht="12.75">
      <c r="F17" s="131"/>
      <c r="G17" s="78"/>
      <c r="H17" s="61"/>
      <c r="I17" s="61"/>
      <c r="J17" s="61"/>
      <c r="K17" s="61"/>
      <c r="M17" s="61"/>
    </row>
    <row r="18" spans="1:13" ht="15.75">
      <c r="A18" s="73" t="s">
        <v>101</v>
      </c>
      <c r="B18" s="79"/>
      <c r="C18" s="79"/>
      <c r="D18" s="79"/>
      <c r="E18" s="79"/>
      <c r="F18" s="80"/>
      <c r="G18" s="78"/>
      <c r="H18" s="61"/>
      <c r="I18" s="61"/>
      <c r="J18" s="61"/>
      <c r="K18" s="61"/>
      <c r="L18" s="61"/>
      <c r="M18" s="61"/>
    </row>
    <row r="19" spans="1:17" ht="12.75">
      <c r="A19" s="76" t="s">
        <v>103</v>
      </c>
      <c r="B19" s="77"/>
      <c r="C19" s="77"/>
      <c r="D19" s="77"/>
      <c r="E19" s="77"/>
      <c r="F19" s="81">
        <v>10.3</v>
      </c>
      <c r="G19" s="78"/>
      <c r="H19" s="61"/>
      <c r="I19" s="61"/>
      <c r="J19" s="61"/>
      <c r="K19" s="61"/>
      <c r="L19" s="71" t="s">
        <v>102</v>
      </c>
      <c r="M19" s="61"/>
      <c r="Q19" s="167" t="s">
        <v>909</v>
      </c>
    </row>
    <row r="20" ht="12.75">
      <c r="Q20" s="167" t="s">
        <v>915</v>
      </c>
    </row>
    <row r="21" ht="12.75">
      <c r="L21" s="116"/>
    </row>
    <row r="22" spans="1:13" ht="15.75">
      <c r="A22" s="126" t="s">
        <v>85</v>
      </c>
      <c r="B22" s="116"/>
      <c r="C22" s="116"/>
      <c r="D22" s="116"/>
      <c r="E22" s="116"/>
      <c r="F22" s="116"/>
      <c r="G22" s="116"/>
      <c r="H22" s="126" t="s">
        <v>86</v>
      </c>
      <c r="I22" s="116"/>
      <c r="J22" s="116"/>
      <c r="K22" s="116"/>
      <c r="L22" s="116"/>
      <c r="M22" s="116"/>
    </row>
    <row r="23" spans="1:13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 t="s">
        <v>83</v>
      </c>
      <c r="M23" s="116"/>
    </row>
    <row r="24" spans="1:13" ht="12.75">
      <c r="A24" s="116" t="s">
        <v>81</v>
      </c>
      <c r="B24" s="116" t="s">
        <v>82</v>
      </c>
      <c r="C24" s="127" t="s">
        <v>90</v>
      </c>
      <c r="D24" s="129">
        <f>Kalkyl!C7*10</f>
        <v>20</v>
      </c>
      <c r="E24" s="116" t="s">
        <v>83</v>
      </c>
      <c r="F24" s="129">
        <f>MAX(E25:E60)</f>
        <v>27.75</v>
      </c>
      <c r="G24" s="116"/>
      <c r="H24" s="116" t="s">
        <v>81</v>
      </c>
      <c r="I24" s="116" t="s">
        <v>82</v>
      </c>
      <c r="J24" s="127" t="s">
        <v>90</v>
      </c>
      <c r="K24" s="129">
        <f>Kalkyl!C26*10</f>
        <v>70</v>
      </c>
      <c r="L24" s="115">
        <f>IF(H25=$K$24,I25,0)</f>
        <v>0</v>
      </c>
      <c r="M24" s="129">
        <f>MAX(L24:L59)</f>
        <v>32.61</v>
      </c>
    </row>
    <row r="25" spans="1:13" ht="12.75">
      <c r="A25" s="128">
        <v>1</v>
      </c>
      <c r="B25" s="130">
        <v>13.58</v>
      </c>
      <c r="C25" s="116"/>
      <c r="D25" s="116"/>
      <c r="E25" s="115">
        <f aca="true" t="shared" si="0" ref="E25:E59">IF(A25=$D$24,B25,0)</f>
        <v>0</v>
      </c>
      <c r="F25" s="116"/>
      <c r="G25" s="116"/>
      <c r="H25" s="128">
        <v>1</v>
      </c>
      <c r="I25" s="130">
        <v>13.58</v>
      </c>
      <c r="J25" s="116"/>
      <c r="K25" s="116"/>
      <c r="L25" s="115">
        <f aca="true" t="shared" si="1" ref="L25:L58">IF(H26=$K$24,I26,0)</f>
        <v>0</v>
      </c>
      <c r="M25" s="116"/>
    </row>
    <row r="26" spans="1:13" ht="12.75">
      <c r="A26" s="128">
        <f aca="true" t="shared" si="2" ref="A26:A59">A25+1</f>
        <v>2</v>
      </c>
      <c r="B26" s="130">
        <v>15</v>
      </c>
      <c r="C26" s="116"/>
      <c r="D26" s="116"/>
      <c r="E26" s="115">
        <f t="shared" si="0"/>
        <v>0</v>
      </c>
      <c r="F26" s="116"/>
      <c r="G26" s="116"/>
      <c r="H26" s="128">
        <f aca="true" t="shared" si="3" ref="H26:H59">H25+1</f>
        <v>2</v>
      </c>
      <c r="I26" s="130">
        <v>15</v>
      </c>
      <c r="J26" s="116"/>
      <c r="K26" s="116"/>
      <c r="L26" s="115">
        <f t="shared" si="1"/>
        <v>0</v>
      </c>
      <c r="M26" s="116"/>
    </row>
    <row r="27" spans="1:13" ht="12.75">
      <c r="A27" s="128">
        <f t="shared" si="2"/>
        <v>3</v>
      </c>
      <c r="B27" s="130">
        <v>16.43</v>
      </c>
      <c r="C27" s="116"/>
      <c r="D27" s="116"/>
      <c r="E27" s="115">
        <f t="shared" si="0"/>
        <v>0</v>
      </c>
      <c r="F27" s="116"/>
      <c r="G27" s="116"/>
      <c r="H27" s="128">
        <f t="shared" si="3"/>
        <v>3</v>
      </c>
      <c r="I27" s="130">
        <v>16.43</v>
      </c>
      <c r="J27" s="116"/>
      <c r="K27" s="116"/>
      <c r="L27" s="115">
        <f t="shared" si="1"/>
        <v>0</v>
      </c>
      <c r="M27" s="116"/>
    </row>
    <row r="28" spans="1:13" ht="12.75">
      <c r="A28" s="128">
        <f t="shared" si="2"/>
        <v>4</v>
      </c>
      <c r="B28" s="130">
        <v>17.86</v>
      </c>
      <c r="C28" s="116"/>
      <c r="D28" s="116"/>
      <c r="E28" s="115">
        <f t="shared" si="0"/>
        <v>0</v>
      </c>
      <c r="F28" s="116"/>
      <c r="G28" s="116"/>
      <c r="H28" s="128">
        <f t="shared" si="3"/>
        <v>4</v>
      </c>
      <c r="I28" s="130">
        <v>17.86</v>
      </c>
      <c r="J28" s="116"/>
      <c r="K28" s="116"/>
      <c r="L28" s="115">
        <f t="shared" si="1"/>
        <v>0</v>
      </c>
      <c r="M28" s="116"/>
    </row>
    <row r="29" spans="1:13" ht="12.75">
      <c r="A29" s="128">
        <f t="shared" si="2"/>
        <v>5</v>
      </c>
      <c r="B29" s="130">
        <v>19.29</v>
      </c>
      <c r="C29" s="116"/>
      <c r="D29" s="116"/>
      <c r="E29" s="115">
        <f t="shared" si="0"/>
        <v>0</v>
      </c>
      <c r="F29" s="116"/>
      <c r="G29" s="116"/>
      <c r="H29" s="128">
        <f t="shared" si="3"/>
        <v>5</v>
      </c>
      <c r="I29" s="130">
        <v>19.29</v>
      </c>
      <c r="J29" s="116"/>
      <c r="K29" s="116"/>
      <c r="L29" s="115">
        <f t="shared" si="1"/>
        <v>0</v>
      </c>
      <c r="M29" s="116"/>
    </row>
    <row r="30" spans="1:13" ht="12.75">
      <c r="A30" s="128">
        <f t="shared" si="2"/>
        <v>6</v>
      </c>
      <c r="B30" s="130">
        <v>20.72</v>
      </c>
      <c r="C30" s="116"/>
      <c r="D30" s="116"/>
      <c r="E30" s="115">
        <f t="shared" si="0"/>
        <v>0</v>
      </c>
      <c r="F30" s="116"/>
      <c r="G30" s="116"/>
      <c r="H30" s="128">
        <f t="shared" si="3"/>
        <v>6</v>
      </c>
      <c r="I30" s="130">
        <v>20.72</v>
      </c>
      <c r="J30" s="116"/>
      <c r="K30" s="116"/>
      <c r="L30" s="115">
        <f t="shared" si="1"/>
        <v>0</v>
      </c>
      <c r="M30" s="116"/>
    </row>
    <row r="31" spans="1:13" ht="12.75">
      <c r="A31" s="128">
        <f t="shared" si="2"/>
        <v>7</v>
      </c>
      <c r="B31" s="130">
        <v>22.15</v>
      </c>
      <c r="C31" s="116"/>
      <c r="D31" s="116"/>
      <c r="E31" s="115">
        <f t="shared" si="0"/>
        <v>0</v>
      </c>
      <c r="F31" s="116"/>
      <c r="G31" s="116"/>
      <c r="H31" s="128">
        <f t="shared" si="3"/>
        <v>7</v>
      </c>
      <c r="I31" s="130">
        <v>22.15</v>
      </c>
      <c r="J31" s="116"/>
      <c r="K31" s="116"/>
      <c r="L31" s="115">
        <f t="shared" si="1"/>
        <v>0</v>
      </c>
      <c r="M31" s="116"/>
    </row>
    <row r="32" spans="1:13" ht="12.75">
      <c r="A32" s="128">
        <f t="shared" si="2"/>
        <v>8</v>
      </c>
      <c r="B32" s="130">
        <v>23.58</v>
      </c>
      <c r="C32" s="116"/>
      <c r="D32" s="116"/>
      <c r="E32" s="115">
        <f t="shared" si="0"/>
        <v>0</v>
      </c>
      <c r="F32" s="116"/>
      <c r="G32" s="116"/>
      <c r="H32" s="128">
        <f t="shared" si="3"/>
        <v>8</v>
      </c>
      <c r="I32" s="130">
        <v>23.58</v>
      </c>
      <c r="J32" s="116"/>
      <c r="K32" s="116"/>
      <c r="L32" s="115">
        <f t="shared" si="1"/>
        <v>0</v>
      </c>
      <c r="M32" s="116"/>
    </row>
    <row r="33" spans="1:13" ht="12.75">
      <c r="A33" s="128">
        <f t="shared" si="2"/>
        <v>9</v>
      </c>
      <c r="B33" s="130">
        <v>25</v>
      </c>
      <c r="C33" s="116"/>
      <c r="D33" s="116"/>
      <c r="E33" s="115">
        <f t="shared" si="0"/>
        <v>0</v>
      </c>
      <c r="F33" s="116"/>
      <c r="G33" s="116"/>
      <c r="H33" s="128">
        <f t="shared" si="3"/>
        <v>9</v>
      </c>
      <c r="I33" s="130">
        <v>25</v>
      </c>
      <c r="J33" s="116"/>
      <c r="K33" s="116"/>
      <c r="L33" s="115">
        <f t="shared" si="1"/>
        <v>0</v>
      </c>
      <c r="M33" s="116"/>
    </row>
    <row r="34" spans="1:13" ht="12.75">
      <c r="A34" s="128">
        <f t="shared" si="2"/>
        <v>10</v>
      </c>
      <c r="B34" s="130">
        <v>25.25</v>
      </c>
      <c r="C34" s="116"/>
      <c r="D34" s="116"/>
      <c r="E34" s="115">
        <f t="shared" si="0"/>
        <v>0</v>
      </c>
      <c r="F34" s="116"/>
      <c r="G34" s="116"/>
      <c r="H34" s="128">
        <f t="shared" si="3"/>
        <v>10</v>
      </c>
      <c r="I34" s="130">
        <v>25.25</v>
      </c>
      <c r="J34" s="116"/>
      <c r="K34" s="116"/>
      <c r="L34" s="115">
        <f t="shared" si="1"/>
        <v>0</v>
      </c>
      <c r="M34" s="116"/>
    </row>
    <row r="35" spans="1:13" ht="12.75">
      <c r="A35" s="128">
        <f t="shared" si="2"/>
        <v>11</v>
      </c>
      <c r="B35" s="130">
        <v>25.5</v>
      </c>
      <c r="C35" s="116"/>
      <c r="D35" s="116"/>
      <c r="E35" s="115">
        <f t="shared" si="0"/>
        <v>0</v>
      </c>
      <c r="F35" s="116"/>
      <c r="G35" s="116"/>
      <c r="H35" s="128">
        <f t="shared" si="3"/>
        <v>11</v>
      </c>
      <c r="I35" s="130">
        <v>25.5</v>
      </c>
      <c r="J35" s="116"/>
      <c r="K35" s="116"/>
      <c r="L35" s="115">
        <f t="shared" si="1"/>
        <v>0</v>
      </c>
      <c r="M35" s="116"/>
    </row>
    <row r="36" spans="1:13" ht="12.75">
      <c r="A36" s="128">
        <f t="shared" si="2"/>
        <v>12</v>
      </c>
      <c r="B36" s="130">
        <v>25.75</v>
      </c>
      <c r="C36" s="116"/>
      <c r="D36" s="116"/>
      <c r="E36" s="115">
        <f t="shared" si="0"/>
        <v>0</v>
      </c>
      <c r="F36" s="116"/>
      <c r="G36" s="116"/>
      <c r="H36" s="128">
        <f t="shared" si="3"/>
        <v>12</v>
      </c>
      <c r="I36" s="130">
        <v>25.75</v>
      </c>
      <c r="J36" s="116"/>
      <c r="K36" s="116"/>
      <c r="L36" s="115">
        <f t="shared" si="1"/>
        <v>0</v>
      </c>
      <c r="M36" s="116"/>
    </row>
    <row r="37" spans="1:13" ht="12.75">
      <c r="A37" s="128">
        <f t="shared" si="2"/>
        <v>13</v>
      </c>
      <c r="B37" s="130">
        <v>26</v>
      </c>
      <c r="C37" s="116"/>
      <c r="D37" s="116"/>
      <c r="E37" s="115">
        <f t="shared" si="0"/>
        <v>0</v>
      </c>
      <c r="F37" s="116"/>
      <c r="G37" s="116"/>
      <c r="H37" s="128">
        <f t="shared" si="3"/>
        <v>13</v>
      </c>
      <c r="I37" s="130">
        <v>26</v>
      </c>
      <c r="J37" s="116"/>
      <c r="K37" s="116"/>
      <c r="L37" s="115">
        <f t="shared" si="1"/>
        <v>0</v>
      </c>
      <c r="M37" s="116"/>
    </row>
    <row r="38" spans="1:13" ht="12.75">
      <c r="A38" s="128">
        <f t="shared" si="2"/>
        <v>14</v>
      </c>
      <c r="B38" s="130">
        <v>26.25</v>
      </c>
      <c r="C38" s="116"/>
      <c r="D38" s="116"/>
      <c r="E38" s="115">
        <f t="shared" si="0"/>
        <v>0</v>
      </c>
      <c r="F38" s="116"/>
      <c r="G38" s="116"/>
      <c r="H38" s="128">
        <f t="shared" si="3"/>
        <v>14</v>
      </c>
      <c r="I38" s="130">
        <v>26.25</v>
      </c>
      <c r="J38" s="116"/>
      <c r="K38" s="116"/>
      <c r="L38" s="115">
        <f t="shared" si="1"/>
        <v>0</v>
      </c>
      <c r="M38" s="116"/>
    </row>
    <row r="39" spans="1:13" ht="12.75">
      <c r="A39" s="128">
        <f t="shared" si="2"/>
        <v>15</v>
      </c>
      <c r="B39" s="130">
        <v>26.5</v>
      </c>
      <c r="C39" s="116"/>
      <c r="D39" s="116"/>
      <c r="E39" s="115">
        <f t="shared" si="0"/>
        <v>0</v>
      </c>
      <c r="F39" s="116"/>
      <c r="G39" s="116"/>
      <c r="H39" s="128">
        <f t="shared" si="3"/>
        <v>15</v>
      </c>
      <c r="I39" s="130">
        <v>26.5</v>
      </c>
      <c r="J39" s="116"/>
      <c r="K39" s="116"/>
      <c r="L39" s="115">
        <f t="shared" si="1"/>
        <v>0</v>
      </c>
      <c r="M39" s="116"/>
    </row>
    <row r="40" spans="1:13" ht="12.75">
      <c r="A40" s="128">
        <f t="shared" si="2"/>
        <v>16</v>
      </c>
      <c r="B40" s="130">
        <v>26.75</v>
      </c>
      <c r="C40" s="116"/>
      <c r="D40" s="116"/>
      <c r="E40" s="115">
        <f t="shared" si="0"/>
        <v>0</v>
      </c>
      <c r="F40" s="116"/>
      <c r="G40" s="116"/>
      <c r="H40" s="128">
        <f t="shared" si="3"/>
        <v>16</v>
      </c>
      <c r="I40" s="130">
        <v>26.75</v>
      </c>
      <c r="J40" s="116"/>
      <c r="K40" s="116"/>
      <c r="L40" s="115">
        <f t="shared" si="1"/>
        <v>0</v>
      </c>
      <c r="M40" s="116"/>
    </row>
    <row r="41" spans="1:13" ht="12.75">
      <c r="A41" s="128">
        <f t="shared" si="2"/>
        <v>17</v>
      </c>
      <c r="B41" s="130">
        <v>27</v>
      </c>
      <c r="C41" s="116"/>
      <c r="D41" s="116"/>
      <c r="E41" s="115">
        <f t="shared" si="0"/>
        <v>0</v>
      </c>
      <c r="F41" s="116"/>
      <c r="G41" s="116"/>
      <c r="H41" s="128">
        <f t="shared" si="3"/>
        <v>17</v>
      </c>
      <c r="I41" s="130">
        <v>27</v>
      </c>
      <c r="J41" s="116"/>
      <c r="K41" s="116"/>
      <c r="L41" s="115">
        <f t="shared" si="1"/>
        <v>0</v>
      </c>
      <c r="M41" s="116"/>
    </row>
    <row r="42" spans="1:13" ht="12.75">
      <c r="A42" s="128">
        <f t="shared" si="2"/>
        <v>18</v>
      </c>
      <c r="B42" s="130">
        <v>27.25</v>
      </c>
      <c r="C42" s="116"/>
      <c r="D42" s="116"/>
      <c r="E42" s="115">
        <f t="shared" si="0"/>
        <v>0</v>
      </c>
      <c r="F42" s="116"/>
      <c r="G42" s="116"/>
      <c r="H42" s="128">
        <f t="shared" si="3"/>
        <v>18</v>
      </c>
      <c r="I42" s="130">
        <v>27.25</v>
      </c>
      <c r="J42" s="116"/>
      <c r="K42" s="116"/>
      <c r="L42" s="115">
        <f t="shared" si="1"/>
        <v>0</v>
      </c>
      <c r="M42" s="116"/>
    </row>
    <row r="43" spans="1:13" ht="12.75">
      <c r="A43" s="128">
        <f t="shared" si="2"/>
        <v>19</v>
      </c>
      <c r="B43" s="130">
        <v>27.5</v>
      </c>
      <c r="C43" s="116"/>
      <c r="D43" s="116"/>
      <c r="E43" s="115">
        <f t="shared" si="0"/>
        <v>0</v>
      </c>
      <c r="F43" s="116"/>
      <c r="G43" s="116"/>
      <c r="H43" s="128">
        <f t="shared" si="3"/>
        <v>19</v>
      </c>
      <c r="I43" s="130">
        <v>27.5</v>
      </c>
      <c r="J43" s="116"/>
      <c r="K43" s="116"/>
      <c r="L43" s="115">
        <f t="shared" si="1"/>
        <v>0</v>
      </c>
      <c r="M43" s="116"/>
    </row>
    <row r="44" spans="1:13" ht="12.75">
      <c r="A44" s="128">
        <f t="shared" si="2"/>
        <v>20</v>
      </c>
      <c r="B44" s="130">
        <v>27.75</v>
      </c>
      <c r="C44" s="116"/>
      <c r="D44" s="116"/>
      <c r="E44" s="115">
        <f t="shared" si="0"/>
        <v>27.75</v>
      </c>
      <c r="F44" s="116"/>
      <c r="G44" s="116"/>
      <c r="H44" s="128">
        <f t="shared" si="3"/>
        <v>20</v>
      </c>
      <c r="I44" s="130">
        <v>27.75</v>
      </c>
      <c r="J44" s="116"/>
      <c r="K44" s="116"/>
      <c r="L44" s="115">
        <f t="shared" si="1"/>
        <v>0</v>
      </c>
      <c r="M44" s="116"/>
    </row>
    <row r="45" spans="1:13" ht="12.75">
      <c r="A45" s="128">
        <f t="shared" si="2"/>
        <v>21</v>
      </c>
      <c r="B45" s="130">
        <v>28</v>
      </c>
      <c r="C45" s="116"/>
      <c r="D45" s="116"/>
      <c r="E45" s="115">
        <f t="shared" si="0"/>
        <v>0</v>
      </c>
      <c r="F45" s="116"/>
      <c r="G45" s="116"/>
      <c r="H45" s="128">
        <f t="shared" si="3"/>
        <v>21</v>
      </c>
      <c r="I45" s="130">
        <v>28</v>
      </c>
      <c r="J45" s="116"/>
      <c r="K45" s="116"/>
      <c r="L45" s="115">
        <f t="shared" si="1"/>
        <v>0</v>
      </c>
      <c r="M45" s="116"/>
    </row>
    <row r="46" spans="1:13" ht="12.75">
      <c r="A46" s="128">
        <f t="shared" si="2"/>
        <v>22</v>
      </c>
      <c r="B46" s="130">
        <v>28.25</v>
      </c>
      <c r="C46" s="116"/>
      <c r="D46" s="116"/>
      <c r="E46" s="115">
        <f t="shared" si="0"/>
        <v>0</v>
      </c>
      <c r="F46" s="116"/>
      <c r="G46" s="116"/>
      <c r="H46" s="128">
        <f t="shared" si="3"/>
        <v>22</v>
      </c>
      <c r="I46" s="130">
        <v>28.25</v>
      </c>
      <c r="J46" s="116"/>
      <c r="K46" s="116"/>
      <c r="L46" s="115">
        <f t="shared" si="1"/>
        <v>0</v>
      </c>
      <c r="M46" s="116"/>
    </row>
    <row r="47" spans="1:13" ht="12.75">
      <c r="A47" s="128">
        <f t="shared" si="2"/>
        <v>23</v>
      </c>
      <c r="B47" s="130">
        <v>28.5</v>
      </c>
      <c r="C47" s="116"/>
      <c r="D47" s="116"/>
      <c r="E47" s="115">
        <f t="shared" si="0"/>
        <v>0</v>
      </c>
      <c r="F47" s="116"/>
      <c r="G47" s="116"/>
      <c r="H47" s="128">
        <f t="shared" si="3"/>
        <v>23</v>
      </c>
      <c r="I47" s="130">
        <v>28.5</v>
      </c>
      <c r="J47" s="116"/>
      <c r="K47" s="116"/>
      <c r="L47" s="115">
        <f t="shared" si="1"/>
        <v>0</v>
      </c>
      <c r="M47" s="116"/>
    </row>
    <row r="48" spans="1:13" ht="12.75">
      <c r="A48" s="128">
        <f t="shared" si="2"/>
        <v>24</v>
      </c>
      <c r="B48" s="130">
        <v>28.75</v>
      </c>
      <c r="C48" s="116"/>
      <c r="D48" s="116"/>
      <c r="E48" s="115">
        <f t="shared" si="0"/>
        <v>0</v>
      </c>
      <c r="F48" s="116"/>
      <c r="G48" s="116"/>
      <c r="H48" s="128">
        <f t="shared" si="3"/>
        <v>24</v>
      </c>
      <c r="I48" s="130">
        <v>28.75</v>
      </c>
      <c r="J48" s="116"/>
      <c r="K48" s="116"/>
      <c r="L48" s="115">
        <f t="shared" si="1"/>
        <v>0</v>
      </c>
      <c r="M48" s="116"/>
    </row>
    <row r="49" spans="1:13" ht="12.75">
      <c r="A49" s="128">
        <f t="shared" si="2"/>
        <v>25</v>
      </c>
      <c r="B49" s="130">
        <v>29</v>
      </c>
      <c r="C49" s="116"/>
      <c r="D49" s="116"/>
      <c r="E49" s="115">
        <f t="shared" si="0"/>
        <v>0</v>
      </c>
      <c r="F49" s="116"/>
      <c r="G49" s="116"/>
      <c r="H49" s="128">
        <f t="shared" si="3"/>
        <v>25</v>
      </c>
      <c r="I49" s="130">
        <v>29</v>
      </c>
      <c r="J49" s="116"/>
      <c r="K49" s="116"/>
      <c r="L49" s="115">
        <f t="shared" si="1"/>
        <v>0</v>
      </c>
      <c r="M49" s="116"/>
    </row>
    <row r="50" spans="1:13" ht="12.75">
      <c r="A50" s="128">
        <f t="shared" si="2"/>
        <v>26</v>
      </c>
      <c r="B50" s="130">
        <v>29.36</v>
      </c>
      <c r="C50" s="116"/>
      <c r="D50" s="116"/>
      <c r="E50" s="115">
        <f t="shared" si="0"/>
        <v>0</v>
      </c>
      <c r="F50" s="116"/>
      <c r="G50" s="116"/>
      <c r="H50" s="128">
        <f t="shared" si="3"/>
        <v>26</v>
      </c>
      <c r="I50" s="130">
        <v>29.36</v>
      </c>
      <c r="J50" s="116"/>
      <c r="K50" s="116"/>
      <c r="L50" s="115">
        <f t="shared" si="1"/>
        <v>0</v>
      </c>
      <c r="M50" s="116"/>
    </row>
    <row r="51" spans="1:13" ht="12.75">
      <c r="A51" s="128">
        <f t="shared" si="2"/>
        <v>27</v>
      </c>
      <c r="B51" s="130">
        <v>29.73</v>
      </c>
      <c r="C51" s="116"/>
      <c r="D51" s="116"/>
      <c r="E51" s="115">
        <f t="shared" si="0"/>
        <v>0</v>
      </c>
      <c r="F51" s="116"/>
      <c r="G51" s="116"/>
      <c r="H51" s="128">
        <f t="shared" si="3"/>
        <v>27</v>
      </c>
      <c r="I51" s="130">
        <v>29.73</v>
      </c>
      <c r="J51" s="116"/>
      <c r="K51" s="116"/>
      <c r="L51" s="115">
        <f t="shared" si="1"/>
        <v>0</v>
      </c>
      <c r="M51" s="116"/>
    </row>
    <row r="52" spans="1:13" ht="12.75">
      <c r="A52" s="128">
        <f t="shared" si="2"/>
        <v>28</v>
      </c>
      <c r="B52" s="130">
        <v>30.09</v>
      </c>
      <c r="C52" s="116"/>
      <c r="D52" s="116"/>
      <c r="E52" s="115">
        <f t="shared" si="0"/>
        <v>0</v>
      </c>
      <c r="F52" s="116"/>
      <c r="G52" s="116"/>
      <c r="H52" s="128">
        <f t="shared" si="3"/>
        <v>28</v>
      </c>
      <c r="I52" s="130">
        <v>30.09</v>
      </c>
      <c r="J52" s="116"/>
      <c r="K52" s="116"/>
      <c r="L52" s="115">
        <f t="shared" si="1"/>
        <v>0</v>
      </c>
      <c r="M52" s="116"/>
    </row>
    <row r="53" spans="1:13" ht="12.75">
      <c r="A53" s="128">
        <f t="shared" si="2"/>
        <v>29</v>
      </c>
      <c r="B53" s="130">
        <v>30.45</v>
      </c>
      <c r="C53" s="116"/>
      <c r="D53" s="116"/>
      <c r="E53" s="115">
        <f t="shared" si="0"/>
        <v>0</v>
      </c>
      <c r="F53" s="116"/>
      <c r="G53" s="116"/>
      <c r="H53" s="128">
        <f t="shared" si="3"/>
        <v>29</v>
      </c>
      <c r="I53" s="130">
        <v>30.45</v>
      </c>
      <c r="J53" s="116"/>
      <c r="K53" s="116"/>
      <c r="L53" s="115">
        <f t="shared" si="1"/>
        <v>0</v>
      </c>
      <c r="M53" s="116"/>
    </row>
    <row r="54" spans="1:13" ht="12.75">
      <c r="A54" s="128">
        <f t="shared" si="2"/>
        <v>30</v>
      </c>
      <c r="B54" s="130">
        <v>30.81</v>
      </c>
      <c r="C54" s="116"/>
      <c r="D54" s="116"/>
      <c r="E54" s="115">
        <f t="shared" si="0"/>
        <v>0</v>
      </c>
      <c r="F54" s="116"/>
      <c r="G54" s="116"/>
      <c r="H54" s="128">
        <f t="shared" si="3"/>
        <v>30</v>
      </c>
      <c r="I54" s="130">
        <v>30.81</v>
      </c>
      <c r="J54" s="116"/>
      <c r="K54" s="116"/>
      <c r="L54" s="115">
        <f t="shared" si="1"/>
        <v>0</v>
      </c>
      <c r="M54" s="116"/>
    </row>
    <row r="55" spans="1:13" ht="12.75">
      <c r="A55" s="128">
        <f t="shared" si="2"/>
        <v>31</v>
      </c>
      <c r="B55" s="130">
        <v>31.17</v>
      </c>
      <c r="C55" s="116"/>
      <c r="D55" s="116"/>
      <c r="E55" s="115">
        <f t="shared" si="0"/>
        <v>0</v>
      </c>
      <c r="F55" s="116"/>
      <c r="G55" s="116"/>
      <c r="H55" s="128">
        <f t="shared" si="3"/>
        <v>31</v>
      </c>
      <c r="I55" s="130">
        <v>31.17</v>
      </c>
      <c r="J55" s="116"/>
      <c r="K55" s="116"/>
      <c r="L55" s="115">
        <f t="shared" si="1"/>
        <v>0</v>
      </c>
      <c r="M55" s="116"/>
    </row>
    <row r="56" spans="1:13" ht="12.75">
      <c r="A56" s="128">
        <f t="shared" si="2"/>
        <v>32</v>
      </c>
      <c r="B56" s="130">
        <v>31.53</v>
      </c>
      <c r="C56" s="116"/>
      <c r="D56" s="116"/>
      <c r="E56" s="115">
        <f t="shared" si="0"/>
        <v>0</v>
      </c>
      <c r="F56" s="116"/>
      <c r="G56" s="116"/>
      <c r="H56" s="128">
        <f t="shared" si="3"/>
        <v>32</v>
      </c>
      <c r="I56" s="130">
        <v>31.53</v>
      </c>
      <c r="J56" s="116"/>
      <c r="K56" s="116"/>
      <c r="L56" s="115">
        <f t="shared" si="1"/>
        <v>0</v>
      </c>
      <c r="M56" s="116"/>
    </row>
    <row r="57" spans="1:13" ht="12.75">
      <c r="A57" s="128">
        <f t="shared" si="2"/>
        <v>33</v>
      </c>
      <c r="B57" s="130">
        <v>31.89</v>
      </c>
      <c r="C57" s="116"/>
      <c r="D57" s="116"/>
      <c r="E57" s="115">
        <f t="shared" si="0"/>
        <v>0</v>
      </c>
      <c r="F57" s="116"/>
      <c r="G57" s="116"/>
      <c r="H57" s="128">
        <f t="shared" si="3"/>
        <v>33</v>
      </c>
      <c r="I57" s="130">
        <v>31.89</v>
      </c>
      <c r="J57" s="116"/>
      <c r="K57" s="116"/>
      <c r="L57" s="115">
        <f t="shared" si="1"/>
        <v>0</v>
      </c>
      <c r="M57" s="116"/>
    </row>
    <row r="58" spans="1:13" ht="12.75">
      <c r="A58" s="128">
        <f t="shared" si="2"/>
        <v>34</v>
      </c>
      <c r="B58" s="130">
        <v>32.25</v>
      </c>
      <c r="C58" s="116"/>
      <c r="D58" s="116"/>
      <c r="E58" s="115">
        <f t="shared" si="0"/>
        <v>0</v>
      </c>
      <c r="F58" s="116"/>
      <c r="G58" s="116"/>
      <c r="H58" s="128">
        <f t="shared" si="3"/>
        <v>34</v>
      </c>
      <c r="I58" s="130">
        <v>32.25</v>
      </c>
      <c r="J58" s="116"/>
      <c r="K58" s="116"/>
      <c r="L58" s="115">
        <f t="shared" si="1"/>
        <v>0</v>
      </c>
      <c r="M58" s="116"/>
    </row>
    <row r="59" spans="1:13" ht="12.75">
      <c r="A59" s="128">
        <f t="shared" si="2"/>
        <v>35</v>
      </c>
      <c r="B59" s="130">
        <v>32.61</v>
      </c>
      <c r="C59" s="116"/>
      <c r="D59" s="116"/>
      <c r="E59" s="115">
        <f t="shared" si="0"/>
        <v>0</v>
      </c>
      <c r="F59" s="116"/>
      <c r="G59" s="116"/>
      <c r="H59" s="128">
        <f t="shared" si="3"/>
        <v>35</v>
      </c>
      <c r="I59" s="130">
        <v>32.61</v>
      </c>
      <c r="J59" s="116"/>
      <c r="K59" s="116"/>
      <c r="L59" s="115">
        <f>IF(H59&lt;$K$24,I59,0)</f>
        <v>32.61</v>
      </c>
      <c r="M59" s="116"/>
    </row>
    <row r="60" spans="1:13" ht="12.75">
      <c r="A60" s="128" t="s">
        <v>84</v>
      </c>
      <c r="B60" s="130">
        <v>32.61</v>
      </c>
      <c r="C60" s="116"/>
      <c r="D60" s="116"/>
      <c r="E60" s="115">
        <f>IF(A59&lt;$D$24,B59,0)</f>
        <v>0</v>
      </c>
      <c r="F60" s="116"/>
      <c r="G60" s="116"/>
      <c r="H60" s="128" t="s">
        <v>84</v>
      </c>
      <c r="I60" s="130">
        <v>32.61</v>
      </c>
      <c r="J60" s="116"/>
      <c r="K60" s="116"/>
      <c r="M60" s="116"/>
    </row>
  </sheetData>
  <sheetProtection/>
  <hyperlinks>
    <hyperlink ref="L19" r:id="rId1" display="http://www.spi.se/statistik.asp?art=101"/>
    <hyperlink ref="L11" r:id="rId2" display="http://www.riksbank.se/sv/Rantor-och-valutakurser/Sok-rantor-och-valutakurser/"/>
    <hyperlink ref="L4" r:id="rId3" display="http://www.statistikdatabasen.scb.se/pxweb/sv/ssd/START__AM__AM0301__AM0301B/LOIAK07/?rxid=49098c8f-1fb7-4da3-a85d-ce64610fbf78"/>
    <hyperlink ref="L7" r:id="rId4" display="http://www.scb.se/sv_/Hitta-statistik/Statistik-efter-amne/Priser-och-konsumtion/Konsumentprisindex/"/>
    <hyperlink ref="L15" r:id="rId5" display="http://www.trafikverket.se/contentassets/4b1c1005597d47bda386d81dd3444b24/12_klimateffekter_a60.pdf"/>
  </hyperlinks>
  <printOptions/>
  <pageMargins left="0.75" right="0.75" top="1" bottom="1" header="0.5" footer="0.5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2" width="11.8515625" style="0" customWidth="1"/>
    <col min="3" max="3" width="13.00390625" style="0" customWidth="1"/>
    <col min="7" max="7" width="13.421875" style="0" bestFit="1" customWidth="1"/>
  </cols>
  <sheetData>
    <row r="1" spans="1:2" ht="12.75">
      <c r="A1" s="182" t="s">
        <v>110</v>
      </c>
      <c r="B1" s="182"/>
    </row>
    <row r="2" spans="1:7" ht="12.75">
      <c r="A2" s="182" t="s">
        <v>111</v>
      </c>
      <c r="B2" s="182"/>
      <c r="C2" s="182"/>
      <c r="D2" s="182"/>
      <c r="E2" s="182"/>
      <c r="F2" s="182"/>
      <c r="G2" s="182"/>
    </row>
    <row r="3" spans="1:3" ht="12.75">
      <c r="A3" s="172" t="s">
        <v>112</v>
      </c>
      <c r="B3" s="183" t="s">
        <v>113</v>
      </c>
      <c r="C3" s="183"/>
    </row>
    <row r="4" spans="1:7" ht="12.75">
      <c r="A4" s="172" t="s">
        <v>114</v>
      </c>
      <c r="B4" s="173" t="s">
        <v>115</v>
      </c>
      <c r="C4" s="173" t="s">
        <v>116</v>
      </c>
      <c r="E4" s="173" t="s">
        <v>117</v>
      </c>
      <c r="G4" s="173" t="s">
        <v>118</v>
      </c>
    </row>
    <row r="5" spans="1:7" ht="12.75">
      <c r="A5" s="174" t="s">
        <v>119</v>
      </c>
      <c r="B5">
        <v>2.04</v>
      </c>
      <c r="C5">
        <v>2.37</v>
      </c>
      <c r="E5">
        <f>C5-B5</f>
        <v>0.33000000000000007</v>
      </c>
      <c r="G5">
        <f>AVERAGE(E5:E550)</f>
        <v>0.2608846153846151</v>
      </c>
    </row>
    <row r="6" spans="1:5" ht="12.75">
      <c r="A6" s="174" t="s">
        <v>120</v>
      </c>
      <c r="B6">
        <v>2.048</v>
      </c>
      <c r="C6">
        <v>2.383</v>
      </c>
      <c r="E6">
        <f aca="true" t="shared" si="0" ref="E6:E69">C6-B6</f>
        <v>0.33499999999999996</v>
      </c>
    </row>
    <row r="7" spans="1:5" ht="12.75">
      <c r="A7" s="174" t="s">
        <v>121</v>
      </c>
      <c r="B7">
        <v>2.06</v>
      </c>
      <c r="C7" s="119">
        <v>2.4</v>
      </c>
      <c r="E7">
        <f t="shared" si="0"/>
        <v>0.33999999999999986</v>
      </c>
    </row>
    <row r="8" spans="1:5" ht="12.75">
      <c r="A8" s="174" t="s">
        <v>122</v>
      </c>
      <c r="B8">
        <v>2.07</v>
      </c>
      <c r="C8">
        <v>2.408</v>
      </c>
      <c r="E8">
        <f t="shared" si="0"/>
        <v>0.3380000000000001</v>
      </c>
    </row>
    <row r="9" spans="1:5" ht="12.75">
      <c r="A9" s="174" t="s">
        <v>123</v>
      </c>
      <c r="B9">
        <v>2.073</v>
      </c>
      <c r="C9">
        <v>2.413</v>
      </c>
      <c r="E9">
        <f t="shared" si="0"/>
        <v>0.33999999999999986</v>
      </c>
    </row>
    <row r="10" spans="1:5" ht="12.75">
      <c r="A10" s="174" t="s">
        <v>124</v>
      </c>
      <c r="B10">
        <v>2.083</v>
      </c>
      <c r="C10">
        <v>2.423</v>
      </c>
      <c r="E10">
        <f t="shared" si="0"/>
        <v>0.33999999999999986</v>
      </c>
    </row>
    <row r="11" spans="1:5" ht="12.75">
      <c r="A11" s="174" t="s">
        <v>125</v>
      </c>
      <c r="B11">
        <v>2.088</v>
      </c>
      <c r="C11">
        <v>2.423</v>
      </c>
      <c r="E11">
        <f t="shared" si="0"/>
        <v>0.33499999999999996</v>
      </c>
    </row>
    <row r="12" spans="1:5" ht="12.75">
      <c r="A12" s="174" t="s">
        <v>126</v>
      </c>
      <c r="B12">
        <v>2.09</v>
      </c>
      <c r="C12">
        <v>2.43</v>
      </c>
      <c r="E12">
        <f t="shared" si="0"/>
        <v>0.3400000000000003</v>
      </c>
    </row>
    <row r="13" spans="1:5" ht="12.75">
      <c r="A13" s="174" t="s">
        <v>127</v>
      </c>
      <c r="B13">
        <v>2.103</v>
      </c>
      <c r="C13">
        <v>2.443</v>
      </c>
      <c r="E13">
        <f t="shared" si="0"/>
        <v>0.33999999999999986</v>
      </c>
    </row>
    <row r="14" spans="1:5" ht="12.75">
      <c r="A14" s="174" t="s">
        <v>128</v>
      </c>
      <c r="B14">
        <v>2.11</v>
      </c>
      <c r="C14">
        <v>2.45</v>
      </c>
      <c r="E14">
        <f t="shared" si="0"/>
        <v>0.3400000000000003</v>
      </c>
    </row>
    <row r="15" spans="1:5" ht="12.75">
      <c r="A15" s="174" t="s">
        <v>129</v>
      </c>
      <c r="B15">
        <v>2.11</v>
      </c>
      <c r="C15">
        <v>2.45</v>
      </c>
      <c r="E15">
        <f t="shared" si="0"/>
        <v>0.3400000000000003</v>
      </c>
    </row>
    <row r="16" spans="1:5" ht="12.75">
      <c r="A16" s="174" t="s">
        <v>130</v>
      </c>
      <c r="B16">
        <v>2.118</v>
      </c>
      <c r="C16">
        <v>2.453</v>
      </c>
      <c r="E16">
        <f t="shared" si="0"/>
        <v>0.33499999999999996</v>
      </c>
    </row>
    <row r="17" spans="1:5" ht="12.75">
      <c r="A17" s="174" t="s">
        <v>131</v>
      </c>
      <c r="B17">
        <v>2.123</v>
      </c>
      <c r="C17">
        <v>2.455</v>
      </c>
      <c r="E17">
        <f t="shared" si="0"/>
        <v>0.33199999999999985</v>
      </c>
    </row>
    <row r="18" spans="1:5" ht="12.75">
      <c r="A18" s="174" t="s">
        <v>132</v>
      </c>
      <c r="B18">
        <v>2.13</v>
      </c>
      <c r="C18">
        <v>2.46</v>
      </c>
      <c r="E18">
        <f t="shared" si="0"/>
        <v>0.33000000000000007</v>
      </c>
    </row>
    <row r="19" spans="1:5" ht="12.75">
      <c r="A19" s="174" t="s">
        <v>133</v>
      </c>
      <c r="B19">
        <v>2.143</v>
      </c>
      <c r="C19">
        <v>2.47</v>
      </c>
      <c r="E19">
        <f t="shared" si="0"/>
        <v>0.3270000000000004</v>
      </c>
    </row>
    <row r="20" spans="1:5" ht="12.75">
      <c r="A20" s="174" t="s">
        <v>134</v>
      </c>
      <c r="B20">
        <v>2.15</v>
      </c>
      <c r="C20">
        <v>2.473</v>
      </c>
      <c r="E20">
        <f t="shared" si="0"/>
        <v>0.32299999999999995</v>
      </c>
    </row>
    <row r="21" spans="1:5" ht="12.75">
      <c r="A21" s="174" t="s">
        <v>135</v>
      </c>
      <c r="B21">
        <v>2.16</v>
      </c>
      <c r="C21">
        <v>2.488</v>
      </c>
      <c r="E21">
        <f t="shared" si="0"/>
        <v>0.32799999999999985</v>
      </c>
    </row>
    <row r="22" spans="1:5" ht="12.75">
      <c r="A22" s="174" t="s">
        <v>136</v>
      </c>
      <c r="B22">
        <v>2.17</v>
      </c>
      <c r="C22">
        <v>2.495</v>
      </c>
      <c r="E22">
        <f t="shared" si="0"/>
        <v>0.3250000000000002</v>
      </c>
    </row>
    <row r="23" spans="1:5" ht="12.75">
      <c r="A23" s="174" t="s">
        <v>137</v>
      </c>
      <c r="B23">
        <v>2.173</v>
      </c>
      <c r="C23">
        <v>2.505</v>
      </c>
      <c r="E23">
        <f t="shared" si="0"/>
        <v>0.33199999999999985</v>
      </c>
    </row>
    <row r="24" spans="1:5" ht="12.75">
      <c r="A24" s="174" t="s">
        <v>138</v>
      </c>
      <c r="B24">
        <v>2.18</v>
      </c>
      <c r="C24">
        <v>2.518</v>
      </c>
      <c r="E24">
        <f t="shared" si="0"/>
        <v>0.33799999999999963</v>
      </c>
    </row>
    <row r="25" spans="1:5" ht="12.75">
      <c r="A25" s="174" t="s">
        <v>139</v>
      </c>
      <c r="B25">
        <v>2.198</v>
      </c>
      <c r="C25">
        <v>2.53</v>
      </c>
      <c r="E25">
        <f t="shared" si="0"/>
        <v>0.33199999999999985</v>
      </c>
    </row>
    <row r="26" spans="1:5" ht="12.75">
      <c r="A26" s="174" t="s">
        <v>140</v>
      </c>
      <c r="B26">
        <v>2.205</v>
      </c>
      <c r="C26">
        <v>2.538</v>
      </c>
      <c r="E26">
        <f t="shared" si="0"/>
        <v>0.33299999999999974</v>
      </c>
    </row>
    <row r="27" spans="1:5" ht="12.75">
      <c r="A27" s="174" t="s">
        <v>141</v>
      </c>
      <c r="B27">
        <v>2.208</v>
      </c>
      <c r="C27">
        <v>2.545</v>
      </c>
      <c r="E27">
        <f t="shared" si="0"/>
        <v>0.33699999999999974</v>
      </c>
    </row>
    <row r="28" spans="1:5" ht="12.75">
      <c r="A28" s="174" t="s">
        <v>142</v>
      </c>
      <c r="B28">
        <v>2.215</v>
      </c>
      <c r="C28">
        <v>2.55</v>
      </c>
      <c r="E28">
        <f t="shared" si="0"/>
        <v>0.33499999999999996</v>
      </c>
    </row>
    <row r="29" spans="1:5" ht="12.75">
      <c r="A29" s="174" t="s">
        <v>143</v>
      </c>
      <c r="B29">
        <v>2.218</v>
      </c>
      <c r="C29">
        <v>2.555</v>
      </c>
      <c r="E29">
        <f t="shared" si="0"/>
        <v>0.3370000000000002</v>
      </c>
    </row>
    <row r="30" spans="1:5" ht="12.75">
      <c r="A30" s="174" t="s">
        <v>144</v>
      </c>
      <c r="B30">
        <v>2.225</v>
      </c>
      <c r="C30">
        <v>2.565</v>
      </c>
      <c r="E30">
        <f t="shared" si="0"/>
        <v>0.33999999999999986</v>
      </c>
    </row>
    <row r="31" spans="1:5" ht="12.75">
      <c r="A31" s="174" t="s">
        <v>145</v>
      </c>
      <c r="B31">
        <v>2.23</v>
      </c>
      <c r="C31">
        <v>2.57</v>
      </c>
      <c r="E31">
        <f t="shared" si="0"/>
        <v>0.33999999999999986</v>
      </c>
    </row>
    <row r="32" spans="1:5" ht="12.75">
      <c r="A32" s="174" t="s">
        <v>146</v>
      </c>
      <c r="B32">
        <v>2.243</v>
      </c>
      <c r="C32">
        <v>2.58</v>
      </c>
      <c r="E32">
        <f t="shared" si="0"/>
        <v>0.3370000000000002</v>
      </c>
    </row>
    <row r="33" spans="1:5" ht="12.75">
      <c r="A33" s="174" t="s">
        <v>147</v>
      </c>
      <c r="B33">
        <v>2.253</v>
      </c>
      <c r="C33">
        <v>2.608</v>
      </c>
      <c r="E33">
        <f t="shared" si="0"/>
        <v>0.355</v>
      </c>
    </row>
    <row r="34" spans="1:5" ht="12.75">
      <c r="A34" s="174" t="s">
        <v>148</v>
      </c>
      <c r="B34">
        <v>2.26</v>
      </c>
      <c r="C34">
        <v>2.61</v>
      </c>
      <c r="E34">
        <f t="shared" si="0"/>
        <v>0.3500000000000001</v>
      </c>
    </row>
    <row r="35" spans="1:5" ht="12.75">
      <c r="A35" s="174" t="s">
        <v>149</v>
      </c>
      <c r="B35">
        <v>2.28</v>
      </c>
      <c r="C35">
        <v>2.663</v>
      </c>
      <c r="E35">
        <f t="shared" si="0"/>
        <v>0.383</v>
      </c>
    </row>
    <row r="36" spans="1:5" ht="12.75">
      <c r="A36" s="174" t="s">
        <v>150</v>
      </c>
      <c r="B36" s="119">
        <v>2.3</v>
      </c>
      <c r="C36">
        <v>2.68</v>
      </c>
      <c r="E36">
        <f t="shared" si="0"/>
        <v>0.38000000000000034</v>
      </c>
    </row>
    <row r="37" spans="1:5" ht="12.75">
      <c r="A37" s="174" t="s">
        <v>151</v>
      </c>
      <c r="B37">
        <v>2.345</v>
      </c>
      <c r="C37">
        <v>2.718</v>
      </c>
      <c r="E37">
        <f t="shared" si="0"/>
        <v>0.3729999999999998</v>
      </c>
    </row>
    <row r="38" spans="1:5" ht="12.75">
      <c r="A38" s="174" t="s">
        <v>152</v>
      </c>
      <c r="B38">
        <v>2.36</v>
      </c>
      <c r="C38">
        <v>2.725</v>
      </c>
      <c r="E38">
        <f t="shared" si="0"/>
        <v>0.3650000000000002</v>
      </c>
    </row>
    <row r="39" spans="1:5" ht="12.75">
      <c r="A39" s="174" t="s">
        <v>153</v>
      </c>
      <c r="B39">
        <v>2.385</v>
      </c>
      <c r="C39">
        <v>2.75</v>
      </c>
      <c r="E39">
        <f t="shared" si="0"/>
        <v>0.3650000000000002</v>
      </c>
    </row>
    <row r="40" spans="1:5" ht="12.75">
      <c r="A40" s="174" t="s">
        <v>154</v>
      </c>
      <c r="B40">
        <v>2.41</v>
      </c>
      <c r="C40">
        <v>2.78</v>
      </c>
      <c r="E40">
        <f t="shared" si="0"/>
        <v>0.36999999999999966</v>
      </c>
    </row>
    <row r="41" spans="1:5" ht="12.75">
      <c r="A41" s="174" t="s">
        <v>155</v>
      </c>
      <c r="B41">
        <v>2.438</v>
      </c>
      <c r="C41">
        <v>2.803</v>
      </c>
      <c r="E41">
        <f t="shared" si="0"/>
        <v>0.36499999999999977</v>
      </c>
    </row>
    <row r="42" spans="1:5" ht="12.75">
      <c r="A42" s="174" t="s">
        <v>156</v>
      </c>
      <c r="B42">
        <v>2.44</v>
      </c>
      <c r="C42" s="119">
        <v>2.8</v>
      </c>
      <c r="E42">
        <f t="shared" si="0"/>
        <v>0.3599999999999999</v>
      </c>
    </row>
    <row r="43" spans="1:5" ht="12.75">
      <c r="A43" s="174" t="s">
        <v>157</v>
      </c>
      <c r="B43">
        <v>2.445</v>
      </c>
      <c r="C43">
        <v>2.808</v>
      </c>
      <c r="E43">
        <f t="shared" si="0"/>
        <v>0.363</v>
      </c>
    </row>
    <row r="44" spans="1:5" ht="12.75">
      <c r="A44" s="174" t="s">
        <v>158</v>
      </c>
      <c r="B44">
        <v>2.45</v>
      </c>
      <c r="C44">
        <v>2.82</v>
      </c>
      <c r="E44">
        <f t="shared" si="0"/>
        <v>0.36999999999999966</v>
      </c>
    </row>
    <row r="45" spans="1:5" ht="12.75">
      <c r="A45" s="174" t="s">
        <v>159</v>
      </c>
      <c r="B45">
        <v>2.473</v>
      </c>
      <c r="C45">
        <v>2.845</v>
      </c>
      <c r="E45">
        <f t="shared" si="0"/>
        <v>0.37200000000000033</v>
      </c>
    </row>
    <row r="46" spans="1:5" ht="12.75">
      <c r="A46" s="174" t="s">
        <v>160</v>
      </c>
      <c r="B46">
        <v>2.485</v>
      </c>
      <c r="C46">
        <v>2.855</v>
      </c>
      <c r="E46">
        <f t="shared" si="0"/>
        <v>0.3700000000000001</v>
      </c>
    </row>
    <row r="47" spans="1:5" ht="12.75">
      <c r="A47" s="174" t="s">
        <v>161</v>
      </c>
      <c r="B47">
        <v>2.498</v>
      </c>
      <c r="C47">
        <v>2.863</v>
      </c>
      <c r="E47">
        <f t="shared" si="0"/>
        <v>0.36499999999999977</v>
      </c>
    </row>
    <row r="48" spans="1:5" ht="12.75">
      <c r="A48" s="174" t="s">
        <v>162</v>
      </c>
      <c r="B48" s="119">
        <v>2.5</v>
      </c>
      <c r="C48">
        <v>2.87</v>
      </c>
      <c r="E48">
        <f t="shared" si="0"/>
        <v>0.3700000000000001</v>
      </c>
    </row>
    <row r="49" spans="1:5" ht="12.75">
      <c r="A49" s="174" t="s">
        <v>163</v>
      </c>
      <c r="B49">
        <v>2.503</v>
      </c>
      <c r="C49">
        <v>2.88</v>
      </c>
      <c r="E49">
        <f t="shared" si="0"/>
        <v>0.3769999999999998</v>
      </c>
    </row>
    <row r="50" spans="1:5" ht="12.75">
      <c r="A50" s="174" t="s">
        <v>164</v>
      </c>
      <c r="B50" s="119">
        <v>2.5</v>
      </c>
      <c r="C50">
        <v>2.88</v>
      </c>
      <c r="E50">
        <f t="shared" si="0"/>
        <v>0.3799999999999999</v>
      </c>
    </row>
    <row r="51" spans="1:5" ht="12.75">
      <c r="A51" s="174" t="s">
        <v>165</v>
      </c>
      <c r="B51" s="119">
        <v>2.5</v>
      </c>
      <c r="C51">
        <v>2.88</v>
      </c>
      <c r="E51">
        <f t="shared" si="0"/>
        <v>0.3799999999999999</v>
      </c>
    </row>
    <row r="52" spans="1:5" ht="12.75">
      <c r="A52" s="174" t="s">
        <v>166</v>
      </c>
      <c r="B52" s="119">
        <v>2.5</v>
      </c>
      <c r="C52">
        <v>2.88</v>
      </c>
      <c r="E52">
        <f t="shared" si="0"/>
        <v>0.3799999999999999</v>
      </c>
    </row>
    <row r="53" spans="1:5" ht="12.75">
      <c r="A53" s="174" t="s">
        <v>167</v>
      </c>
      <c r="B53" s="119">
        <v>2.5</v>
      </c>
      <c r="C53">
        <v>2.88</v>
      </c>
      <c r="E53">
        <f t="shared" si="0"/>
        <v>0.3799999999999999</v>
      </c>
    </row>
    <row r="54" spans="1:5" ht="12.75">
      <c r="A54" s="174" t="s">
        <v>168</v>
      </c>
      <c r="B54" s="119">
        <v>2.5</v>
      </c>
      <c r="C54">
        <v>2.88</v>
      </c>
      <c r="E54">
        <f t="shared" si="0"/>
        <v>0.3799999999999999</v>
      </c>
    </row>
    <row r="55" spans="1:5" ht="12.75">
      <c r="A55" s="174" t="s">
        <v>169</v>
      </c>
      <c r="B55" s="119">
        <v>2.5</v>
      </c>
      <c r="C55">
        <v>2.88</v>
      </c>
      <c r="E55">
        <f t="shared" si="0"/>
        <v>0.3799999999999999</v>
      </c>
    </row>
    <row r="56" spans="1:5" ht="12.75">
      <c r="A56" s="174" t="s">
        <v>170</v>
      </c>
      <c r="B56" s="119">
        <v>2.5</v>
      </c>
      <c r="C56">
        <v>2.88</v>
      </c>
      <c r="E56">
        <f t="shared" si="0"/>
        <v>0.3799999999999999</v>
      </c>
    </row>
    <row r="57" spans="1:5" ht="12.75">
      <c r="A57" s="174" t="s">
        <v>171</v>
      </c>
      <c r="B57" s="119">
        <v>2.5</v>
      </c>
      <c r="C57">
        <v>2.88</v>
      </c>
      <c r="E57">
        <f t="shared" si="0"/>
        <v>0.3799999999999999</v>
      </c>
    </row>
    <row r="58" spans="1:5" ht="12.75">
      <c r="A58" s="174" t="s">
        <v>172</v>
      </c>
      <c r="B58">
        <v>2.505</v>
      </c>
      <c r="C58">
        <v>2.885</v>
      </c>
      <c r="E58">
        <f t="shared" si="0"/>
        <v>0.3799999999999999</v>
      </c>
    </row>
    <row r="59" spans="1:5" ht="12.75">
      <c r="A59" s="174" t="s">
        <v>173</v>
      </c>
      <c r="B59">
        <v>2.515</v>
      </c>
      <c r="C59">
        <v>2.89</v>
      </c>
      <c r="E59">
        <f t="shared" si="0"/>
        <v>0.375</v>
      </c>
    </row>
    <row r="60" spans="1:5" ht="12.75">
      <c r="A60" s="174" t="s">
        <v>174</v>
      </c>
      <c r="B60">
        <v>2.518</v>
      </c>
      <c r="C60">
        <v>2.895</v>
      </c>
      <c r="E60">
        <f t="shared" si="0"/>
        <v>0.3770000000000002</v>
      </c>
    </row>
    <row r="61" spans="1:5" ht="12.75">
      <c r="A61" s="174" t="s">
        <v>175</v>
      </c>
      <c r="B61">
        <v>2.52</v>
      </c>
      <c r="C61" s="119">
        <v>2.9</v>
      </c>
      <c r="E61">
        <f t="shared" si="0"/>
        <v>0.3799999999999999</v>
      </c>
    </row>
    <row r="62" spans="1:5" ht="12.75">
      <c r="A62" s="174" t="s">
        <v>176</v>
      </c>
      <c r="B62">
        <v>2.52</v>
      </c>
      <c r="C62">
        <v>2.898</v>
      </c>
      <c r="E62">
        <f t="shared" si="0"/>
        <v>0.3780000000000001</v>
      </c>
    </row>
    <row r="63" spans="1:5" ht="12.75">
      <c r="A63" s="174" t="s">
        <v>177</v>
      </c>
      <c r="B63">
        <v>2.52</v>
      </c>
      <c r="C63" s="119">
        <v>2.9</v>
      </c>
      <c r="E63">
        <f t="shared" si="0"/>
        <v>0.3799999999999999</v>
      </c>
    </row>
    <row r="64" spans="1:5" ht="12.75">
      <c r="A64" s="174" t="s">
        <v>178</v>
      </c>
      <c r="B64">
        <v>2.52</v>
      </c>
      <c r="C64" s="119">
        <v>2.9</v>
      </c>
      <c r="E64">
        <f t="shared" si="0"/>
        <v>0.3799999999999999</v>
      </c>
    </row>
    <row r="65" spans="1:5" ht="12.75">
      <c r="A65" s="174" t="s">
        <v>179</v>
      </c>
      <c r="B65">
        <v>2.52</v>
      </c>
      <c r="C65" s="119">
        <v>2.9</v>
      </c>
      <c r="E65">
        <f t="shared" si="0"/>
        <v>0.3799999999999999</v>
      </c>
    </row>
    <row r="66" spans="1:5" ht="12.75">
      <c r="A66" s="174" t="s">
        <v>180</v>
      </c>
      <c r="B66">
        <v>2.52</v>
      </c>
      <c r="C66" s="119">
        <v>2.9</v>
      </c>
      <c r="E66">
        <f t="shared" si="0"/>
        <v>0.3799999999999999</v>
      </c>
    </row>
    <row r="67" spans="1:5" ht="12.75">
      <c r="A67" s="174" t="s">
        <v>181</v>
      </c>
      <c r="B67">
        <v>2.52</v>
      </c>
      <c r="C67" s="119">
        <v>2.9</v>
      </c>
      <c r="E67">
        <f t="shared" si="0"/>
        <v>0.3799999999999999</v>
      </c>
    </row>
    <row r="68" spans="1:5" ht="12.75">
      <c r="A68" s="174" t="s">
        <v>182</v>
      </c>
      <c r="B68">
        <v>2.523</v>
      </c>
      <c r="C68">
        <v>2.908</v>
      </c>
      <c r="E68">
        <f t="shared" si="0"/>
        <v>0.3849999999999998</v>
      </c>
    </row>
    <row r="69" spans="1:5" ht="12.75">
      <c r="A69" s="174" t="s">
        <v>183</v>
      </c>
      <c r="B69">
        <v>2.523</v>
      </c>
      <c r="C69">
        <v>2.91</v>
      </c>
      <c r="E69">
        <f t="shared" si="0"/>
        <v>0.387</v>
      </c>
    </row>
    <row r="70" spans="1:5" ht="12.75">
      <c r="A70" s="174" t="s">
        <v>184</v>
      </c>
      <c r="B70">
        <v>2.52</v>
      </c>
      <c r="C70">
        <v>2.91</v>
      </c>
      <c r="E70">
        <f aca="true" t="shared" si="1" ref="E70:E133">C70-B70</f>
        <v>0.3900000000000001</v>
      </c>
    </row>
    <row r="71" spans="1:5" ht="12.75">
      <c r="A71" s="174" t="s">
        <v>185</v>
      </c>
      <c r="B71">
        <v>2.525</v>
      </c>
      <c r="C71">
        <v>2.913</v>
      </c>
      <c r="E71">
        <f t="shared" si="1"/>
        <v>0.3879999999999999</v>
      </c>
    </row>
    <row r="72" spans="1:5" ht="12.75">
      <c r="A72" s="174" t="s">
        <v>186</v>
      </c>
      <c r="B72">
        <v>2.53</v>
      </c>
      <c r="C72">
        <v>2.923</v>
      </c>
      <c r="E72">
        <f t="shared" si="1"/>
        <v>0.39300000000000024</v>
      </c>
    </row>
    <row r="73" spans="1:5" ht="12.75">
      <c r="A73" s="174" t="s">
        <v>187</v>
      </c>
      <c r="B73">
        <v>2.54</v>
      </c>
      <c r="C73">
        <v>2.94</v>
      </c>
      <c r="E73">
        <f t="shared" si="1"/>
        <v>0.3999999999999999</v>
      </c>
    </row>
    <row r="74" spans="1:5" ht="12.75">
      <c r="A74" s="174" t="s">
        <v>188</v>
      </c>
      <c r="B74">
        <v>2.54</v>
      </c>
      <c r="C74">
        <v>2.945</v>
      </c>
      <c r="E74">
        <f t="shared" si="1"/>
        <v>0.4049999999999998</v>
      </c>
    </row>
    <row r="75" spans="1:5" ht="12.75">
      <c r="A75" s="174" t="s">
        <v>189</v>
      </c>
      <c r="B75">
        <v>2.538</v>
      </c>
      <c r="C75">
        <v>2.948</v>
      </c>
      <c r="E75">
        <f t="shared" si="1"/>
        <v>0.41000000000000014</v>
      </c>
    </row>
    <row r="76" spans="1:5" ht="12.75">
      <c r="A76" s="174" t="s">
        <v>190</v>
      </c>
      <c r="B76">
        <v>2.545</v>
      </c>
      <c r="C76">
        <v>2.95</v>
      </c>
      <c r="E76">
        <f t="shared" si="1"/>
        <v>0.40500000000000025</v>
      </c>
    </row>
    <row r="77" spans="1:5" ht="12.75">
      <c r="A77" s="174" t="s">
        <v>191</v>
      </c>
      <c r="B77">
        <v>2.545</v>
      </c>
      <c r="C77">
        <v>2.953</v>
      </c>
      <c r="E77">
        <f t="shared" si="1"/>
        <v>0.4079999999999999</v>
      </c>
    </row>
    <row r="78" spans="1:5" ht="12.75">
      <c r="A78" s="174" t="s">
        <v>192</v>
      </c>
      <c r="B78">
        <v>2.56</v>
      </c>
      <c r="C78">
        <v>2.965</v>
      </c>
      <c r="E78">
        <f t="shared" si="1"/>
        <v>0.4049999999999998</v>
      </c>
    </row>
    <row r="79" spans="1:5" ht="12.75">
      <c r="A79" s="174" t="s">
        <v>193</v>
      </c>
      <c r="B79">
        <v>2.578</v>
      </c>
      <c r="C79">
        <v>2.98</v>
      </c>
      <c r="E79">
        <f t="shared" si="1"/>
        <v>0.40200000000000014</v>
      </c>
    </row>
    <row r="80" spans="1:5" ht="12.75">
      <c r="A80" s="174" t="s">
        <v>194</v>
      </c>
      <c r="B80">
        <v>2.583</v>
      </c>
      <c r="C80">
        <v>2.993</v>
      </c>
      <c r="E80">
        <f t="shared" si="1"/>
        <v>0.4099999999999997</v>
      </c>
    </row>
    <row r="81" spans="1:5" ht="12.75">
      <c r="A81" s="174" t="s">
        <v>195</v>
      </c>
      <c r="B81" s="119">
        <v>2.6</v>
      </c>
      <c r="C81">
        <v>2.993</v>
      </c>
      <c r="E81">
        <f t="shared" si="1"/>
        <v>0.3929999999999998</v>
      </c>
    </row>
    <row r="82" spans="1:5" ht="12.75">
      <c r="A82" s="174" t="s">
        <v>196</v>
      </c>
      <c r="B82">
        <v>2.61</v>
      </c>
      <c r="C82">
        <v>2.998</v>
      </c>
      <c r="E82">
        <f t="shared" si="1"/>
        <v>0.38800000000000034</v>
      </c>
    </row>
    <row r="83" spans="1:5" ht="12.75">
      <c r="A83" s="174" t="s">
        <v>197</v>
      </c>
      <c r="B83">
        <v>2.613</v>
      </c>
      <c r="C83" s="119">
        <v>3</v>
      </c>
      <c r="E83">
        <f t="shared" si="1"/>
        <v>0.387</v>
      </c>
    </row>
    <row r="84" spans="1:5" ht="12.75">
      <c r="A84" s="174" t="s">
        <v>198</v>
      </c>
      <c r="B84">
        <v>2.61</v>
      </c>
      <c r="C84">
        <v>3.003</v>
      </c>
      <c r="E84">
        <f t="shared" si="1"/>
        <v>0.39300000000000024</v>
      </c>
    </row>
    <row r="85" spans="1:5" ht="12.75">
      <c r="A85" s="174" t="s">
        <v>199</v>
      </c>
      <c r="B85">
        <v>2.61</v>
      </c>
      <c r="C85">
        <v>3.005</v>
      </c>
      <c r="E85">
        <f t="shared" si="1"/>
        <v>0.395</v>
      </c>
    </row>
    <row r="86" spans="1:5" ht="12.75">
      <c r="A86" s="174" t="s">
        <v>200</v>
      </c>
      <c r="B86">
        <v>2.61</v>
      </c>
      <c r="C86">
        <v>3.003</v>
      </c>
      <c r="E86">
        <f t="shared" si="1"/>
        <v>0.39300000000000024</v>
      </c>
    </row>
    <row r="87" spans="1:5" ht="12.75">
      <c r="A87" s="174" t="s">
        <v>201</v>
      </c>
      <c r="B87">
        <v>2.61</v>
      </c>
      <c r="C87">
        <v>3.01</v>
      </c>
      <c r="E87">
        <f t="shared" si="1"/>
        <v>0.3999999999999999</v>
      </c>
    </row>
    <row r="88" spans="1:5" ht="12.75">
      <c r="A88" s="174" t="s">
        <v>202</v>
      </c>
      <c r="B88">
        <v>2.61</v>
      </c>
      <c r="C88">
        <v>3.01</v>
      </c>
      <c r="E88">
        <f t="shared" si="1"/>
        <v>0.3999999999999999</v>
      </c>
    </row>
    <row r="89" spans="1:5" ht="12.75">
      <c r="A89" s="174" t="s">
        <v>203</v>
      </c>
      <c r="B89">
        <v>2.613</v>
      </c>
      <c r="C89">
        <v>3.015</v>
      </c>
      <c r="E89">
        <f t="shared" si="1"/>
        <v>0.40200000000000014</v>
      </c>
    </row>
    <row r="90" spans="1:5" ht="12.75">
      <c r="A90" s="174" t="s">
        <v>204</v>
      </c>
      <c r="B90">
        <v>2.61</v>
      </c>
      <c r="C90">
        <v>3.013</v>
      </c>
      <c r="E90">
        <f t="shared" si="1"/>
        <v>0.403</v>
      </c>
    </row>
    <row r="91" spans="1:5" ht="12.75">
      <c r="A91" s="174" t="s">
        <v>205</v>
      </c>
      <c r="B91">
        <v>2.61</v>
      </c>
      <c r="C91">
        <v>3.01</v>
      </c>
      <c r="E91">
        <f t="shared" si="1"/>
        <v>0.3999999999999999</v>
      </c>
    </row>
    <row r="92" spans="1:5" ht="12.75">
      <c r="A92" s="174" t="s">
        <v>206</v>
      </c>
      <c r="B92">
        <v>2.608</v>
      </c>
      <c r="C92">
        <v>3.01</v>
      </c>
      <c r="E92">
        <f t="shared" si="1"/>
        <v>0.4019999999999997</v>
      </c>
    </row>
    <row r="93" spans="1:5" ht="12.75">
      <c r="A93" s="174" t="s">
        <v>207</v>
      </c>
      <c r="B93">
        <v>2.61</v>
      </c>
      <c r="C93">
        <v>3.01</v>
      </c>
      <c r="E93">
        <f t="shared" si="1"/>
        <v>0.3999999999999999</v>
      </c>
    </row>
    <row r="94" spans="1:5" ht="12.75">
      <c r="A94" s="174" t="s">
        <v>208</v>
      </c>
      <c r="B94">
        <v>2.61</v>
      </c>
      <c r="C94">
        <v>3.01</v>
      </c>
      <c r="E94">
        <f t="shared" si="1"/>
        <v>0.3999999999999999</v>
      </c>
    </row>
    <row r="95" spans="1:5" ht="12.75">
      <c r="A95" s="174" t="s">
        <v>209</v>
      </c>
      <c r="B95">
        <v>2.61</v>
      </c>
      <c r="C95">
        <v>3.01</v>
      </c>
      <c r="E95">
        <f t="shared" si="1"/>
        <v>0.3999999999999999</v>
      </c>
    </row>
    <row r="96" spans="1:5" ht="12.75">
      <c r="A96" s="174" t="s">
        <v>210</v>
      </c>
      <c r="B96">
        <v>2.615</v>
      </c>
      <c r="C96">
        <v>3.01</v>
      </c>
      <c r="E96">
        <f t="shared" si="1"/>
        <v>0.3949999999999996</v>
      </c>
    </row>
    <row r="97" spans="1:5" ht="12.75">
      <c r="A97" s="174" t="s">
        <v>211</v>
      </c>
      <c r="B97">
        <v>2.618</v>
      </c>
      <c r="C97">
        <v>3.013</v>
      </c>
      <c r="E97">
        <f t="shared" si="1"/>
        <v>0.395</v>
      </c>
    </row>
    <row r="98" spans="1:5" ht="12.75">
      <c r="A98" s="174" t="s">
        <v>212</v>
      </c>
      <c r="B98">
        <v>2.62</v>
      </c>
      <c r="C98">
        <v>3.013</v>
      </c>
      <c r="E98">
        <f t="shared" si="1"/>
        <v>0.3929999999999998</v>
      </c>
    </row>
    <row r="99" spans="1:5" ht="12.75">
      <c r="A99" s="174" t="s">
        <v>213</v>
      </c>
      <c r="B99">
        <v>2.615</v>
      </c>
      <c r="C99">
        <v>3.01</v>
      </c>
      <c r="E99">
        <f t="shared" si="1"/>
        <v>0.3949999999999996</v>
      </c>
    </row>
    <row r="100" spans="1:5" ht="12.75">
      <c r="A100" s="174" t="s">
        <v>214</v>
      </c>
      <c r="B100">
        <v>2.62</v>
      </c>
      <c r="C100">
        <v>3.018</v>
      </c>
      <c r="E100">
        <f t="shared" si="1"/>
        <v>0.3979999999999997</v>
      </c>
    </row>
    <row r="101" spans="1:5" ht="12.75">
      <c r="A101" s="174" t="s">
        <v>215</v>
      </c>
      <c r="B101">
        <v>2.62</v>
      </c>
      <c r="C101">
        <v>3.02</v>
      </c>
      <c r="E101">
        <f t="shared" si="1"/>
        <v>0.3999999999999999</v>
      </c>
    </row>
    <row r="102" spans="1:5" ht="12.75">
      <c r="A102" s="174" t="s">
        <v>216</v>
      </c>
      <c r="B102">
        <v>2.62</v>
      </c>
      <c r="C102">
        <v>3.02</v>
      </c>
      <c r="E102">
        <f t="shared" si="1"/>
        <v>0.3999999999999999</v>
      </c>
    </row>
    <row r="103" spans="1:5" ht="12.75">
      <c r="A103" s="174" t="s">
        <v>217</v>
      </c>
      <c r="B103">
        <v>2.62</v>
      </c>
      <c r="C103">
        <v>3.02</v>
      </c>
      <c r="E103">
        <f t="shared" si="1"/>
        <v>0.3999999999999999</v>
      </c>
    </row>
    <row r="104" spans="1:5" ht="12.75">
      <c r="A104" s="174" t="s">
        <v>218</v>
      </c>
      <c r="B104">
        <v>2.618</v>
      </c>
      <c r="C104">
        <v>3.02</v>
      </c>
      <c r="E104">
        <f t="shared" si="1"/>
        <v>0.40200000000000014</v>
      </c>
    </row>
    <row r="105" spans="1:5" ht="12.75">
      <c r="A105" s="174" t="s">
        <v>219</v>
      </c>
      <c r="B105">
        <v>2.62</v>
      </c>
      <c r="C105">
        <v>3.02</v>
      </c>
      <c r="E105">
        <f t="shared" si="1"/>
        <v>0.3999999999999999</v>
      </c>
    </row>
    <row r="106" spans="1:5" ht="12.75">
      <c r="A106" s="174" t="s">
        <v>220</v>
      </c>
      <c r="B106">
        <v>2.62</v>
      </c>
      <c r="C106">
        <v>3.02</v>
      </c>
      <c r="E106">
        <f t="shared" si="1"/>
        <v>0.3999999999999999</v>
      </c>
    </row>
    <row r="107" spans="1:5" ht="12.75">
      <c r="A107" s="174" t="s">
        <v>221</v>
      </c>
      <c r="B107">
        <v>2.62</v>
      </c>
      <c r="C107">
        <v>3.023</v>
      </c>
      <c r="E107">
        <f t="shared" si="1"/>
        <v>0.403</v>
      </c>
    </row>
    <row r="108" spans="1:5" ht="12.75">
      <c r="A108" s="174" t="s">
        <v>222</v>
      </c>
      <c r="B108">
        <v>2.62</v>
      </c>
      <c r="C108">
        <v>3.02</v>
      </c>
      <c r="E108">
        <f t="shared" si="1"/>
        <v>0.3999999999999999</v>
      </c>
    </row>
    <row r="109" spans="1:5" ht="12.75">
      <c r="A109" s="174" t="s">
        <v>223</v>
      </c>
      <c r="B109">
        <v>2.62</v>
      </c>
      <c r="C109">
        <v>3.02</v>
      </c>
      <c r="E109">
        <f t="shared" si="1"/>
        <v>0.3999999999999999</v>
      </c>
    </row>
    <row r="110" spans="1:5" ht="12.75">
      <c r="A110" s="174" t="s">
        <v>224</v>
      </c>
      <c r="B110">
        <v>2.62</v>
      </c>
      <c r="C110">
        <v>3.02</v>
      </c>
      <c r="E110">
        <f t="shared" si="1"/>
        <v>0.3999999999999999</v>
      </c>
    </row>
    <row r="111" spans="1:5" ht="12.75">
      <c r="A111" s="174" t="s">
        <v>225</v>
      </c>
      <c r="B111">
        <v>2.62</v>
      </c>
      <c r="C111">
        <v>3.02</v>
      </c>
      <c r="E111">
        <f t="shared" si="1"/>
        <v>0.3999999999999999</v>
      </c>
    </row>
    <row r="112" spans="1:5" ht="12.75">
      <c r="A112" s="174" t="s">
        <v>226</v>
      </c>
      <c r="B112">
        <v>2.62</v>
      </c>
      <c r="C112">
        <v>3.02</v>
      </c>
      <c r="E112">
        <f t="shared" si="1"/>
        <v>0.3999999999999999</v>
      </c>
    </row>
    <row r="113" spans="1:5" ht="12.75">
      <c r="A113" s="174" t="s">
        <v>227</v>
      </c>
      <c r="B113">
        <v>2.62</v>
      </c>
      <c r="C113">
        <v>3.02</v>
      </c>
      <c r="E113">
        <f t="shared" si="1"/>
        <v>0.3999999999999999</v>
      </c>
    </row>
    <row r="114" spans="1:5" ht="12.75">
      <c r="A114" s="174" t="s">
        <v>228</v>
      </c>
      <c r="B114">
        <v>2.618</v>
      </c>
      <c r="C114">
        <v>3.018</v>
      </c>
      <c r="E114">
        <f t="shared" si="1"/>
        <v>0.3999999999999999</v>
      </c>
    </row>
    <row r="115" spans="1:5" ht="12.75">
      <c r="A115" s="174" t="s">
        <v>229</v>
      </c>
      <c r="B115">
        <v>2.62</v>
      </c>
      <c r="C115">
        <v>3.02</v>
      </c>
      <c r="E115">
        <f t="shared" si="1"/>
        <v>0.3999999999999999</v>
      </c>
    </row>
    <row r="116" spans="1:5" ht="12.75">
      <c r="A116" s="174" t="s">
        <v>230</v>
      </c>
      <c r="B116">
        <v>2.62</v>
      </c>
      <c r="C116">
        <v>3.02</v>
      </c>
      <c r="E116">
        <f t="shared" si="1"/>
        <v>0.3999999999999999</v>
      </c>
    </row>
    <row r="117" spans="1:5" ht="12.75">
      <c r="A117" s="174" t="s">
        <v>231</v>
      </c>
      <c r="B117">
        <v>2.62</v>
      </c>
      <c r="C117">
        <v>3.02</v>
      </c>
      <c r="E117">
        <f t="shared" si="1"/>
        <v>0.3999999999999999</v>
      </c>
    </row>
    <row r="118" spans="1:5" ht="12.75">
      <c r="A118" s="174" t="s">
        <v>232</v>
      </c>
      <c r="B118">
        <v>2.62</v>
      </c>
      <c r="C118">
        <v>3.02</v>
      </c>
      <c r="E118">
        <f t="shared" si="1"/>
        <v>0.3999999999999999</v>
      </c>
    </row>
    <row r="119" spans="1:5" ht="12.75">
      <c r="A119" s="174" t="s">
        <v>233</v>
      </c>
      <c r="B119">
        <v>2.62</v>
      </c>
      <c r="C119">
        <v>3.02</v>
      </c>
      <c r="E119">
        <f t="shared" si="1"/>
        <v>0.3999999999999999</v>
      </c>
    </row>
    <row r="120" spans="1:5" ht="12.75">
      <c r="A120" s="174" t="s">
        <v>234</v>
      </c>
      <c r="B120">
        <v>2.62</v>
      </c>
      <c r="C120">
        <v>3.02</v>
      </c>
      <c r="E120">
        <f t="shared" si="1"/>
        <v>0.3999999999999999</v>
      </c>
    </row>
    <row r="121" spans="1:5" ht="12.75">
      <c r="A121" s="174" t="s">
        <v>235</v>
      </c>
      <c r="B121">
        <v>2.62</v>
      </c>
      <c r="C121">
        <v>3.02</v>
      </c>
      <c r="E121">
        <f t="shared" si="1"/>
        <v>0.3999999999999999</v>
      </c>
    </row>
    <row r="122" spans="1:5" ht="12.75">
      <c r="A122" s="174" t="s">
        <v>236</v>
      </c>
      <c r="B122">
        <v>2.62</v>
      </c>
      <c r="C122">
        <v>3.02</v>
      </c>
      <c r="E122">
        <f t="shared" si="1"/>
        <v>0.3999999999999999</v>
      </c>
    </row>
    <row r="123" spans="1:5" ht="12.75">
      <c r="A123" s="174" t="s">
        <v>237</v>
      </c>
      <c r="B123">
        <v>2.62</v>
      </c>
      <c r="C123">
        <v>3.02</v>
      </c>
      <c r="E123">
        <f t="shared" si="1"/>
        <v>0.3999999999999999</v>
      </c>
    </row>
    <row r="124" spans="1:5" ht="12.75">
      <c r="A124" s="174" t="s">
        <v>238</v>
      </c>
      <c r="B124">
        <v>2.62</v>
      </c>
      <c r="C124">
        <v>3.02</v>
      </c>
      <c r="E124">
        <f t="shared" si="1"/>
        <v>0.3999999999999999</v>
      </c>
    </row>
    <row r="125" spans="1:5" ht="12.75">
      <c r="A125" s="174" t="s">
        <v>239</v>
      </c>
      <c r="B125">
        <v>2.62</v>
      </c>
      <c r="C125">
        <v>3.02</v>
      </c>
      <c r="E125">
        <f t="shared" si="1"/>
        <v>0.3999999999999999</v>
      </c>
    </row>
    <row r="126" spans="1:5" ht="12.75">
      <c r="A126" s="174" t="s">
        <v>240</v>
      </c>
      <c r="B126">
        <v>2.623</v>
      </c>
      <c r="C126">
        <v>3.023</v>
      </c>
      <c r="E126">
        <f t="shared" si="1"/>
        <v>0.3999999999999999</v>
      </c>
    </row>
    <row r="127" spans="1:5" ht="12.75">
      <c r="A127" s="174" t="s">
        <v>241</v>
      </c>
      <c r="B127">
        <v>2.635</v>
      </c>
      <c r="C127">
        <v>3.04</v>
      </c>
      <c r="E127">
        <f t="shared" si="1"/>
        <v>0.40500000000000025</v>
      </c>
    </row>
    <row r="128" spans="1:5" ht="12.75">
      <c r="A128" s="174" t="s">
        <v>242</v>
      </c>
      <c r="B128">
        <v>2.64</v>
      </c>
      <c r="C128">
        <v>3.04</v>
      </c>
      <c r="E128">
        <f t="shared" si="1"/>
        <v>0.3999999999999999</v>
      </c>
    </row>
    <row r="129" spans="1:5" ht="12.75">
      <c r="A129" s="174" t="s">
        <v>243</v>
      </c>
      <c r="B129">
        <v>2.648</v>
      </c>
      <c r="C129">
        <v>3.04</v>
      </c>
      <c r="E129">
        <f t="shared" si="1"/>
        <v>0.3919999999999999</v>
      </c>
    </row>
    <row r="130" spans="1:5" ht="12.75">
      <c r="A130" s="174" t="s">
        <v>244</v>
      </c>
      <c r="B130">
        <v>2.673</v>
      </c>
      <c r="C130">
        <v>3.06</v>
      </c>
      <c r="E130">
        <f t="shared" si="1"/>
        <v>0.387</v>
      </c>
    </row>
    <row r="131" spans="1:5" ht="12.75">
      <c r="A131" s="174" t="s">
        <v>245</v>
      </c>
      <c r="B131">
        <v>2.68</v>
      </c>
      <c r="C131">
        <v>3.06</v>
      </c>
      <c r="E131">
        <f t="shared" si="1"/>
        <v>0.3799999999999999</v>
      </c>
    </row>
    <row r="132" spans="1:5" ht="12.75">
      <c r="A132" s="174" t="s">
        <v>246</v>
      </c>
      <c r="B132">
        <v>2.695</v>
      </c>
      <c r="C132">
        <v>3.07</v>
      </c>
      <c r="E132">
        <f t="shared" si="1"/>
        <v>0.375</v>
      </c>
    </row>
    <row r="133" spans="1:5" ht="12.75">
      <c r="A133" s="174" t="s">
        <v>247</v>
      </c>
      <c r="B133" s="119">
        <v>2.7</v>
      </c>
      <c r="C133">
        <v>3.08</v>
      </c>
      <c r="E133">
        <f t="shared" si="1"/>
        <v>0.3799999999999999</v>
      </c>
    </row>
    <row r="134" spans="1:5" ht="12.75">
      <c r="A134" s="174" t="s">
        <v>248</v>
      </c>
      <c r="B134" s="119">
        <v>2.7</v>
      </c>
      <c r="C134">
        <v>3.08</v>
      </c>
      <c r="E134">
        <f aca="true" t="shared" si="2" ref="E134:E197">C134-B134</f>
        <v>0.3799999999999999</v>
      </c>
    </row>
    <row r="135" spans="1:5" ht="12.75">
      <c r="A135" s="174" t="s">
        <v>249</v>
      </c>
      <c r="B135">
        <v>2.685</v>
      </c>
      <c r="C135">
        <v>3.065</v>
      </c>
      <c r="E135">
        <f t="shared" si="2"/>
        <v>0.3799999999999999</v>
      </c>
    </row>
    <row r="136" spans="1:5" ht="12.75">
      <c r="A136" s="174" t="s">
        <v>250</v>
      </c>
      <c r="B136">
        <v>2.69</v>
      </c>
      <c r="C136">
        <v>3.07</v>
      </c>
      <c r="E136">
        <f t="shared" si="2"/>
        <v>0.3799999999999999</v>
      </c>
    </row>
    <row r="137" spans="1:5" ht="12.75">
      <c r="A137" s="174" t="s">
        <v>251</v>
      </c>
      <c r="B137">
        <v>2.69</v>
      </c>
      <c r="C137">
        <v>3.07</v>
      </c>
      <c r="E137">
        <f t="shared" si="2"/>
        <v>0.3799999999999999</v>
      </c>
    </row>
    <row r="138" spans="1:5" ht="12.75">
      <c r="A138" s="174" t="s">
        <v>252</v>
      </c>
      <c r="B138">
        <v>2.69</v>
      </c>
      <c r="C138">
        <v>3.07</v>
      </c>
      <c r="E138">
        <f t="shared" si="2"/>
        <v>0.3799999999999999</v>
      </c>
    </row>
    <row r="139" spans="1:5" ht="12.75">
      <c r="A139" s="174" t="s">
        <v>253</v>
      </c>
      <c r="B139">
        <v>2.69</v>
      </c>
      <c r="C139">
        <v>3.07</v>
      </c>
      <c r="E139">
        <f t="shared" si="2"/>
        <v>0.3799999999999999</v>
      </c>
    </row>
    <row r="140" spans="1:5" ht="12.75">
      <c r="A140" s="174" t="s">
        <v>254</v>
      </c>
      <c r="B140">
        <v>2.69</v>
      </c>
      <c r="C140">
        <v>3.07</v>
      </c>
      <c r="E140">
        <f t="shared" si="2"/>
        <v>0.3799999999999999</v>
      </c>
    </row>
    <row r="141" spans="1:5" ht="12.75">
      <c r="A141" s="174" t="s">
        <v>255</v>
      </c>
      <c r="B141">
        <v>2.69</v>
      </c>
      <c r="C141">
        <v>3.07</v>
      </c>
      <c r="E141">
        <f t="shared" si="2"/>
        <v>0.3799999999999999</v>
      </c>
    </row>
    <row r="142" spans="1:5" ht="12.75">
      <c r="A142" s="174" t="s">
        <v>256</v>
      </c>
      <c r="B142">
        <v>2.69</v>
      </c>
      <c r="C142">
        <v>3.07</v>
      </c>
      <c r="E142">
        <f t="shared" si="2"/>
        <v>0.3799999999999999</v>
      </c>
    </row>
    <row r="143" spans="1:5" ht="12.75">
      <c r="A143" s="174" t="s">
        <v>257</v>
      </c>
      <c r="B143">
        <v>2.69</v>
      </c>
      <c r="C143">
        <v>3.07</v>
      </c>
      <c r="E143">
        <f t="shared" si="2"/>
        <v>0.3799999999999999</v>
      </c>
    </row>
    <row r="144" spans="1:5" ht="12.75">
      <c r="A144" s="174" t="s">
        <v>258</v>
      </c>
      <c r="B144">
        <v>2.69</v>
      </c>
      <c r="C144">
        <v>3.07</v>
      </c>
      <c r="E144">
        <f t="shared" si="2"/>
        <v>0.3799999999999999</v>
      </c>
    </row>
    <row r="145" spans="1:5" ht="12.75">
      <c r="A145" s="174" t="s">
        <v>259</v>
      </c>
      <c r="B145">
        <v>2.69</v>
      </c>
      <c r="C145">
        <v>3.07</v>
      </c>
      <c r="E145">
        <f t="shared" si="2"/>
        <v>0.3799999999999999</v>
      </c>
    </row>
    <row r="146" spans="1:5" ht="12.75">
      <c r="A146" s="174" t="s">
        <v>260</v>
      </c>
      <c r="B146">
        <v>2.69</v>
      </c>
      <c r="C146">
        <v>3.07</v>
      </c>
      <c r="E146">
        <f t="shared" si="2"/>
        <v>0.3799999999999999</v>
      </c>
    </row>
    <row r="147" spans="1:5" ht="12.75">
      <c r="A147" s="174" t="s">
        <v>261</v>
      </c>
      <c r="B147">
        <v>2.69</v>
      </c>
      <c r="C147">
        <v>3.07</v>
      </c>
      <c r="E147">
        <f t="shared" si="2"/>
        <v>0.3799999999999999</v>
      </c>
    </row>
    <row r="148" spans="1:5" ht="12.75">
      <c r="A148" s="174" t="s">
        <v>262</v>
      </c>
      <c r="B148">
        <v>2.69</v>
      </c>
      <c r="C148">
        <v>3.07</v>
      </c>
      <c r="E148">
        <f t="shared" si="2"/>
        <v>0.3799999999999999</v>
      </c>
    </row>
    <row r="149" spans="1:5" ht="12.75">
      <c r="A149" s="174" t="s">
        <v>263</v>
      </c>
      <c r="B149">
        <v>2.69</v>
      </c>
      <c r="C149">
        <v>3.07</v>
      </c>
      <c r="E149">
        <f t="shared" si="2"/>
        <v>0.3799999999999999</v>
      </c>
    </row>
    <row r="150" spans="1:5" ht="12.75">
      <c r="A150" s="174" t="s">
        <v>264</v>
      </c>
      <c r="B150">
        <v>2.69</v>
      </c>
      <c r="C150">
        <v>3.07</v>
      </c>
      <c r="E150">
        <f t="shared" si="2"/>
        <v>0.3799999999999999</v>
      </c>
    </row>
    <row r="151" spans="1:5" ht="12.75">
      <c r="A151" s="174" t="s">
        <v>265</v>
      </c>
      <c r="B151">
        <v>2.69</v>
      </c>
      <c r="C151">
        <v>3.07</v>
      </c>
      <c r="E151">
        <f t="shared" si="2"/>
        <v>0.3799999999999999</v>
      </c>
    </row>
    <row r="152" spans="1:5" ht="12.75">
      <c r="A152" s="174" t="s">
        <v>266</v>
      </c>
      <c r="B152">
        <v>2.69</v>
      </c>
      <c r="C152">
        <v>3.07</v>
      </c>
      <c r="E152">
        <f t="shared" si="2"/>
        <v>0.3799999999999999</v>
      </c>
    </row>
    <row r="153" spans="1:5" ht="12.75">
      <c r="A153" s="174" t="s">
        <v>267</v>
      </c>
      <c r="B153">
        <v>2.65</v>
      </c>
      <c r="C153">
        <v>3.023</v>
      </c>
      <c r="E153">
        <f t="shared" si="2"/>
        <v>0.3730000000000002</v>
      </c>
    </row>
    <row r="154" spans="1:5" ht="12.75">
      <c r="A154" s="174" t="s">
        <v>268</v>
      </c>
      <c r="B154">
        <v>2.65</v>
      </c>
      <c r="C154">
        <v>3.023</v>
      </c>
      <c r="E154">
        <f t="shared" si="2"/>
        <v>0.3730000000000002</v>
      </c>
    </row>
    <row r="155" spans="1:5" ht="12.75">
      <c r="A155" s="174" t="s">
        <v>269</v>
      </c>
      <c r="B155">
        <v>2.643</v>
      </c>
      <c r="C155" s="119">
        <v>3</v>
      </c>
      <c r="E155">
        <f t="shared" si="2"/>
        <v>0.3570000000000002</v>
      </c>
    </row>
    <row r="156" spans="1:5" ht="12.75">
      <c r="A156" s="174" t="s">
        <v>270</v>
      </c>
      <c r="B156">
        <v>2.643</v>
      </c>
      <c r="C156" s="119">
        <v>3</v>
      </c>
      <c r="E156">
        <f t="shared" si="2"/>
        <v>0.3570000000000002</v>
      </c>
    </row>
    <row r="157" spans="1:5" ht="12.75">
      <c r="A157" s="174" t="s">
        <v>271</v>
      </c>
      <c r="B157">
        <v>2.623</v>
      </c>
      <c r="C157">
        <v>2.945</v>
      </c>
      <c r="E157">
        <f t="shared" si="2"/>
        <v>0.3219999999999996</v>
      </c>
    </row>
    <row r="158" spans="1:5" ht="12.75">
      <c r="A158" s="174" t="s">
        <v>272</v>
      </c>
      <c r="B158">
        <v>2.613</v>
      </c>
      <c r="C158">
        <v>2.938</v>
      </c>
      <c r="E158">
        <f t="shared" si="2"/>
        <v>0.3250000000000002</v>
      </c>
    </row>
    <row r="159" spans="1:5" ht="12.75">
      <c r="A159" s="174" t="s">
        <v>273</v>
      </c>
      <c r="B159">
        <v>2.625</v>
      </c>
      <c r="C159">
        <v>2.94</v>
      </c>
      <c r="E159">
        <f t="shared" si="2"/>
        <v>0.31499999999999995</v>
      </c>
    </row>
    <row r="160" spans="1:5" ht="12.75">
      <c r="A160" s="174" t="s">
        <v>274</v>
      </c>
      <c r="B160">
        <v>2.623</v>
      </c>
      <c r="C160">
        <v>2.94</v>
      </c>
      <c r="E160">
        <f t="shared" si="2"/>
        <v>0.3169999999999997</v>
      </c>
    </row>
    <row r="161" spans="1:5" ht="12.75">
      <c r="A161" s="174" t="s">
        <v>275</v>
      </c>
      <c r="B161">
        <v>2.62</v>
      </c>
      <c r="C161">
        <v>2.943</v>
      </c>
      <c r="E161">
        <f t="shared" si="2"/>
        <v>0.32299999999999995</v>
      </c>
    </row>
    <row r="162" spans="1:5" ht="12.75">
      <c r="A162" s="174" t="s">
        <v>276</v>
      </c>
      <c r="B162">
        <v>2.62</v>
      </c>
      <c r="C162">
        <v>2.933</v>
      </c>
      <c r="E162">
        <f t="shared" si="2"/>
        <v>0.3129999999999997</v>
      </c>
    </row>
    <row r="163" spans="1:5" ht="12.75">
      <c r="A163" s="174" t="s">
        <v>277</v>
      </c>
      <c r="B163">
        <v>2.605</v>
      </c>
      <c r="C163" s="119">
        <v>2.9</v>
      </c>
      <c r="E163">
        <f t="shared" si="2"/>
        <v>0.29499999999999993</v>
      </c>
    </row>
    <row r="164" spans="1:5" ht="12.75">
      <c r="A164" s="174" t="s">
        <v>278</v>
      </c>
      <c r="B164">
        <v>2.61</v>
      </c>
      <c r="C164" s="119">
        <v>2.9</v>
      </c>
      <c r="E164">
        <f t="shared" si="2"/>
        <v>0.29000000000000004</v>
      </c>
    </row>
    <row r="165" spans="1:5" ht="12.75">
      <c r="A165" s="174" t="s">
        <v>279</v>
      </c>
      <c r="B165">
        <v>2.61</v>
      </c>
      <c r="C165" s="119">
        <v>2.9</v>
      </c>
      <c r="E165">
        <f t="shared" si="2"/>
        <v>0.29000000000000004</v>
      </c>
    </row>
    <row r="166" spans="1:5" ht="12.75">
      <c r="A166" s="174" t="s">
        <v>280</v>
      </c>
      <c r="B166">
        <v>2.61</v>
      </c>
      <c r="C166">
        <v>2.895</v>
      </c>
      <c r="E166">
        <f t="shared" si="2"/>
        <v>0.28500000000000014</v>
      </c>
    </row>
    <row r="167" spans="1:5" ht="12.75">
      <c r="A167" s="174" t="s">
        <v>281</v>
      </c>
      <c r="B167">
        <v>2.615</v>
      </c>
      <c r="C167">
        <v>2.893</v>
      </c>
      <c r="E167">
        <f t="shared" si="2"/>
        <v>0.2779999999999996</v>
      </c>
    </row>
    <row r="168" spans="1:5" ht="12.75">
      <c r="A168" s="174" t="s">
        <v>282</v>
      </c>
      <c r="B168">
        <v>2.608</v>
      </c>
      <c r="C168">
        <v>2.89</v>
      </c>
      <c r="E168">
        <f t="shared" si="2"/>
        <v>0.28200000000000003</v>
      </c>
    </row>
    <row r="169" spans="1:5" ht="12.75">
      <c r="A169" s="174" t="s">
        <v>283</v>
      </c>
      <c r="B169">
        <v>2.61</v>
      </c>
      <c r="C169">
        <v>2.89</v>
      </c>
      <c r="E169">
        <f t="shared" si="2"/>
        <v>0.28000000000000025</v>
      </c>
    </row>
    <row r="170" spans="1:5" ht="12.75">
      <c r="A170" s="174" t="s">
        <v>284</v>
      </c>
      <c r="B170">
        <v>2.608</v>
      </c>
      <c r="C170">
        <v>2.888</v>
      </c>
      <c r="E170">
        <f t="shared" si="2"/>
        <v>0.2799999999999998</v>
      </c>
    </row>
    <row r="171" spans="1:5" ht="12.75">
      <c r="A171" s="174" t="s">
        <v>285</v>
      </c>
      <c r="B171">
        <v>2.61</v>
      </c>
      <c r="C171">
        <v>2.888</v>
      </c>
      <c r="E171">
        <f t="shared" si="2"/>
        <v>0.278</v>
      </c>
    </row>
    <row r="172" spans="1:5" ht="12.75">
      <c r="A172" s="174" t="s">
        <v>286</v>
      </c>
      <c r="B172">
        <v>2.61</v>
      </c>
      <c r="C172">
        <v>2.888</v>
      </c>
      <c r="E172">
        <f t="shared" si="2"/>
        <v>0.278</v>
      </c>
    </row>
    <row r="173" spans="1:5" ht="12.75">
      <c r="A173" s="174" t="s">
        <v>287</v>
      </c>
      <c r="B173">
        <v>2.608</v>
      </c>
      <c r="C173">
        <v>2.883</v>
      </c>
      <c r="E173">
        <f t="shared" si="2"/>
        <v>0.2749999999999999</v>
      </c>
    </row>
    <row r="174" spans="1:5" ht="12.75">
      <c r="A174" s="174" t="s">
        <v>288</v>
      </c>
      <c r="B174">
        <v>2.605</v>
      </c>
      <c r="C174">
        <v>2.875</v>
      </c>
      <c r="E174">
        <f t="shared" si="2"/>
        <v>0.27</v>
      </c>
    </row>
    <row r="175" spans="1:5" ht="12.75">
      <c r="A175" s="174" t="s">
        <v>289</v>
      </c>
      <c r="B175">
        <v>2.61</v>
      </c>
      <c r="C175">
        <v>2.873</v>
      </c>
      <c r="E175">
        <f t="shared" si="2"/>
        <v>0.26300000000000034</v>
      </c>
    </row>
    <row r="176" spans="1:5" ht="12.75">
      <c r="A176" s="174" t="s">
        <v>290</v>
      </c>
      <c r="B176">
        <v>2.605</v>
      </c>
      <c r="C176">
        <v>2.868</v>
      </c>
      <c r="E176">
        <f t="shared" si="2"/>
        <v>0.2629999999999999</v>
      </c>
    </row>
    <row r="177" spans="1:5" ht="12.75">
      <c r="A177" s="174" t="s">
        <v>291</v>
      </c>
      <c r="B177">
        <v>2.598</v>
      </c>
      <c r="C177">
        <v>2.848</v>
      </c>
      <c r="E177">
        <f t="shared" si="2"/>
        <v>0.25</v>
      </c>
    </row>
    <row r="178" spans="1:5" ht="12.75">
      <c r="A178" s="174" t="s">
        <v>292</v>
      </c>
      <c r="B178">
        <v>2.58</v>
      </c>
      <c r="C178">
        <v>2.828</v>
      </c>
      <c r="E178">
        <f t="shared" si="2"/>
        <v>0.24799999999999978</v>
      </c>
    </row>
    <row r="179" spans="1:5" ht="12.75">
      <c r="A179" s="174" t="s">
        <v>293</v>
      </c>
      <c r="B179">
        <v>2.55</v>
      </c>
      <c r="C179">
        <v>2.72</v>
      </c>
      <c r="E179">
        <f t="shared" si="2"/>
        <v>0.17000000000000037</v>
      </c>
    </row>
    <row r="180" spans="1:5" ht="12.75">
      <c r="A180" s="174" t="s">
        <v>294</v>
      </c>
      <c r="B180">
        <v>2.535</v>
      </c>
      <c r="C180">
        <v>2.688</v>
      </c>
      <c r="E180">
        <f t="shared" si="2"/>
        <v>0.15300000000000002</v>
      </c>
    </row>
    <row r="181" spans="1:5" ht="12.75">
      <c r="A181" s="174" t="s">
        <v>295</v>
      </c>
      <c r="B181">
        <v>2.523</v>
      </c>
      <c r="C181">
        <v>2.683</v>
      </c>
      <c r="E181">
        <f t="shared" si="2"/>
        <v>0.1599999999999997</v>
      </c>
    </row>
    <row r="182" spans="1:5" ht="12.75">
      <c r="A182" s="174" t="s">
        <v>296</v>
      </c>
      <c r="B182">
        <v>2.53</v>
      </c>
      <c r="C182">
        <v>2.695</v>
      </c>
      <c r="E182">
        <f t="shared" si="2"/>
        <v>0.16500000000000004</v>
      </c>
    </row>
    <row r="183" spans="1:5" ht="12.75">
      <c r="A183" s="174" t="s">
        <v>297</v>
      </c>
      <c r="B183">
        <v>2.533</v>
      </c>
      <c r="C183">
        <v>2.69</v>
      </c>
      <c r="E183">
        <f t="shared" si="2"/>
        <v>0.15700000000000003</v>
      </c>
    </row>
    <row r="184" spans="1:5" ht="12.75">
      <c r="A184" s="174" t="s">
        <v>298</v>
      </c>
      <c r="B184">
        <v>2.53</v>
      </c>
      <c r="C184">
        <v>2.69</v>
      </c>
      <c r="E184">
        <f t="shared" si="2"/>
        <v>0.16000000000000014</v>
      </c>
    </row>
    <row r="185" spans="1:5" ht="12.75">
      <c r="A185" s="174" t="s">
        <v>299</v>
      </c>
      <c r="B185">
        <v>2.53</v>
      </c>
      <c r="C185">
        <v>2.688</v>
      </c>
      <c r="E185">
        <f t="shared" si="2"/>
        <v>0.15800000000000036</v>
      </c>
    </row>
    <row r="186" spans="1:5" ht="12.75">
      <c r="A186" s="174" t="s">
        <v>300</v>
      </c>
      <c r="B186">
        <v>2.53</v>
      </c>
      <c r="C186">
        <v>2.69</v>
      </c>
      <c r="E186">
        <f t="shared" si="2"/>
        <v>0.16000000000000014</v>
      </c>
    </row>
    <row r="187" spans="1:5" ht="12.75">
      <c r="A187" s="174" t="s">
        <v>301</v>
      </c>
      <c r="B187">
        <v>2.53</v>
      </c>
      <c r="C187">
        <v>2.69</v>
      </c>
      <c r="E187">
        <f t="shared" si="2"/>
        <v>0.16000000000000014</v>
      </c>
    </row>
    <row r="188" spans="1:5" ht="12.75">
      <c r="A188" s="174" t="s">
        <v>302</v>
      </c>
      <c r="B188">
        <v>2.53</v>
      </c>
      <c r="C188">
        <v>2.69</v>
      </c>
      <c r="E188">
        <f t="shared" si="2"/>
        <v>0.16000000000000014</v>
      </c>
    </row>
    <row r="189" spans="1:5" ht="12.75">
      <c r="A189" s="174" t="s">
        <v>303</v>
      </c>
      <c r="B189">
        <v>2.53</v>
      </c>
      <c r="C189">
        <v>2.69</v>
      </c>
      <c r="E189">
        <f t="shared" si="2"/>
        <v>0.16000000000000014</v>
      </c>
    </row>
    <row r="190" spans="1:5" ht="12.75">
      <c r="A190" s="174" t="s">
        <v>304</v>
      </c>
      <c r="B190">
        <v>2.53</v>
      </c>
      <c r="C190">
        <v>2.688</v>
      </c>
      <c r="E190">
        <f t="shared" si="2"/>
        <v>0.15800000000000036</v>
      </c>
    </row>
    <row r="191" spans="1:5" ht="12.75">
      <c r="A191" s="174" t="s">
        <v>305</v>
      </c>
      <c r="B191">
        <v>2.533</v>
      </c>
      <c r="C191">
        <v>2.69</v>
      </c>
      <c r="E191">
        <f t="shared" si="2"/>
        <v>0.15700000000000003</v>
      </c>
    </row>
    <row r="192" spans="1:5" ht="12.75">
      <c r="A192" s="174" t="s">
        <v>306</v>
      </c>
      <c r="B192">
        <v>2.535</v>
      </c>
      <c r="C192">
        <v>2.693</v>
      </c>
      <c r="E192">
        <f t="shared" si="2"/>
        <v>0.15799999999999992</v>
      </c>
    </row>
    <row r="193" spans="1:5" ht="12.75">
      <c r="A193" s="174" t="s">
        <v>307</v>
      </c>
      <c r="B193">
        <v>2.535</v>
      </c>
      <c r="C193">
        <v>2.693</v>
      </c>
      <c r="E193">
        <f t="shared" si="2"/>
        <v>0.15799999999999992</v>
      </c>
    </row>
    <row r="194" spans="1:5" ht="12.75">
      <c r="A194" s="174" t="s">
        <v>308</v>
      </c>
      <c r="B194">
        <v>2.528</v>
      </c>
      <c r="C194">
        <v>2.688</v>
      </c>
      <c r="E194">
        <f t="shared" si="2"/>
        <v>0.16000000000000014</v>
      </c>
    </row>
    <row r="195" spans="1:5" ht="12.75">
      <c r="A195" s="174" t="s">
        <v>309</v>
      </c>
      <c r="B195">
        <v>2.52</v>
      </c>
      <c r="C195">
        <v>2.68</v>
      </c>
      <c r="E195">
        <f t="shared" si="2"/>
        <v>0.16000000000000014</v>
      </c>
    </row>
    <row r="196" spans="1:5" ht="12.75">
      <c r="A196" s="174" t="s">
        <v>310</v>
      </c>
      <c r="B196">
        <v>2.52</v>
      </c>
      <c r="C196">
        <v>2.678</v>
      </c>
      <c r="E196">
        <f t="shared" si="2"/>
        <v>0.15799999999999992</v>
      </c>
    </row>
    <row r="197" spans="1:5" ht="12.75">
      <c r="A197" s="174" t="s">
        <v>311</v>
      </c>
      <c r="B197">
        <v>2.52</v>
      </c>
      <c r="C197">
        <v>2.675</v>
      </c>
      <c r="E197">
        <f t="shared" si="2"/>
        <v>0.1549999999999998</v>
      </c>
    </row>
    <row r="198" spans="1:5" ht="12.75">
      <c r="A198" s="174" t="s">
        <v>312</v>
      </c>
      <c r="B198">
        <v>2.523</v>
      </c>
      <c r="C198">
        <v>2.675</v>
      </c>
      <c r="E198">
        <f aca="true" t="shared" si="3" ref="E198:E261">C198-B198</f>
        <v>0.1519999999999997</v>
      </c>
    </row>
    <row r="199" spans="1:5" ht="12.75">
      <c r="A199" s="174" t="s">
        <v>313</v>
      </c>
      <c r="B199">
        <v>2.523</v>
      </c>
      <c r="C199">
        <v>2.675</v>
      </c>
      <c r="E199">
        <f t="shared" si="3"/>
        <v>0.1519999999999997</v>
      </c>
    </row>
    <row r="200" spans="1:5" ht="12.75">
      <c r="A200" s="174" t="s">
        <v>314</v>
      </c>
      <c r="B200">
        <v>2.523</v>
      </c>
      <c r="C200">
        <v>2.675</v>
      </c>
      <c r="E200">
        <f t="shared" si="3"/>
        <v>0.1519999999999997</v>
      </c>
    </row>
    <row r="201" spans="1:5" ht="12.75">
      <c r="A201" s="174" t="s">
        <v>315</v>
      </c>
      <c r="B201">
        <v>2.525</v>
      </c>
      <c r="C201">
        <v>2.68</v>
      </c>
      <c r="E201">
        <f t="shared" si="3"/>
        <v>0.15500000000000025</v>
      </c>
    </row>
    <row r="202" spans="1:5" ht="12.75">
      <c r="A202" s="174" t="s">
        <v>316</v>
      </c>
      <c r="B202">
        <v>2.528</v>
      </c>
      <c r="C202">
        <v>2.688</v>
      </c>
      <c r="E202">
        <f t="shared" si="3"/>
        <v>0.16000000000000014</v>
      </c>
    </row>
    <row r="203" spans="1:5" ht="12.75">
      <c r="A203" s="174" t="s">
        <v>317</v>
      </c>
      <c r="B203">
        <v>2.53</v>
      </c>
      <c r="C203">
        <v>2.695</v>
      </c>
      <c r="E203">
        <f t="shared" si="3"/>
        <v>0.16500000000000004</v>
      </c>
    </row>
    <row r="204" spans="1:5" ht="12.75">
      <c r="A204" s="174" t="s">
        <v>318</v>
      </c>
      <c r="B204">
        <v>2.53</v>
      </c>
      <c r="C204">
        <v>2.695</v>
      </c>
      <c r="E204">
        <f t="shared" si="3"/>
        <v>0.16500000000000004</v>
      </c>
    </row>
    <row r="205" spans="1:5" ht="12.75">
      <c r="A205" s="174" t="s">
        <v>319</v>
      </c>
      <c r="B205">
        <v>2.533</v>
      </c>
      <c r="C205">
        <v>2.695</v>
      </c>
      <c r="E205">
        <f t="shared" si="3"/>
        <v>0.16199999999999992</v>
      </c>
    </row>
    <row r="206" spans="1:5" ht="12.75">
      <c r="A206" s="174" t="s">
        <v>320</v>
      </c>
      <c r="B206">
        <v>2.533</v>
      </c>
      <c r="C206">
        <v>2.695</v>
      </c>
      <c r="E206">
        <f t="shared" si="3"/>
        <v>0.16199999999999992</v>
      </c>
    </row>
    <row r="207" spans="1:5" ht="12.75">
      <c r="A207" s="174" t="s">
        <v>321</v>
      </c>
      <c r="B207">
        <v>2.533</v>
      </c>
      <c r="C207">
        <v>2.695</v>
      </c>
      <c r="E207">
        <f t="shared" si="3"/>
        <v>0.16199999999999992</v>
      </c>
    </row>
    <row r="208" spans="1:5" ht="12.75">
      <c r="A208" s="174" t="s">
        <v>322</v>
      </c>
      <c r="B208">
        <v>2.533</v>
      </c>
      <c r="C208">
        <v>2.695</v>
      </c>
      <c r="E208">
        <f t="shared" si="3"/>
        <v>0.16199999999999992</v>
      </c>
    </row>
    <row r="209" spans="1:5" ht="12.75">
      <c r="A209" s="174" t="s">
        <v>323</v>
      </c>
      <c r="B209">
        <v>2.53</v>
      </c>
      <c r="C209">
        <v>2.693</v>
      </c>
      <c r="E209">
        <f t="shared" si="3"/>
        <v>0.16300000000000026</v>
      </c>
    </row>
    <row r="210" spans="1:5" ht="12.75">
      <c r="A210" s="174" t="s">
        <v>324</v>
      </c>
      <c r="B210">
        <v>2.528</v>
      </c>
      <c r="C210">
        <v>2.695</v>
      </c>
      <c r="E210">
        <f t="shared" si="3"/>
        <v>0.16699999999999982</v>
      </c>
    </row>
    <row r="211" spans="1:5" ht="12.75">
      <c r="A211" s="174" t="s">
        <v>325</v>
      </c>
      <c r="B211">
        <v>2.53</v>
      </c>
      <c r="C211">
        <v>2.695</v>
      </c>
      <c r="E211">
        <f t="shared" si="3"/>
        <v>0.16500000000000004</v>
      </c>
    </row>
    <row r="212" spans="1:5" ht="12.75">
      <c r="A212" s="174" t="s">
        <v>326</v>
      </c>
      <c r="B212">
        <v>2.563</v>
      </c>
      <c r="C212">
        <v>2.718</v>
      </c>
      <c r="E212">
        <f t="shared" si="3"/>
        <v>0.1549999999999998</v>
      </c>
    </row>
    <row r="213" spans="1:5" ht="12.75">
      <c r="A213" s="174" t="s">
        <v>327</v>
      </c>
      <c r="B213">
        <v>2.57</v>
      </c>
      <c r="C213">
        <v>2.733</v>
      </c>
      <c r="E213">
        <f t="shared" si="3"/>
        <v>0.16300000000000026</v>
      </c>
    </row>
    <row r="214" spans="1:5" ht="12.75">
      <c r="A214" s="174" t="s">
        <v>328</v>
      </c>
      <c r="B214">
        <v>2.588</v>
      </c>
      <c r="C214">
        <v>2.753</v>
      </c>
      <c r="E214">
        <f t="shared" si="3"/>
        <v>0.16500000000000004</v>
      </c>
    </row>
    <row r="215" spans="1:5" ht="12.75">
      <c r="A215" s="174" t="s">
        <v>329</v>
      </c>
      <c r="B215">
        <v>2.595</v>
      </c>
      <c r="C215">
        <v>2.768</v>
      </c>
      <c r="E215">
        <f t="shared" si="3"/>
        <v>0.1729999999999996</v>
      </c>
    </row>
    <row r="216" spans="1:5" ht="12.75">
      <c r="A216" s="174" t="s">
        <v>330</v>
      </c>
      <c r="B216">
        <v>2.605</v>
      </c>
      <c r="C216">
        <v>2.775</v>
      </c>
      <c r="E216">
        <f t="shared" si="3"/>
        <v>0.16999999999999993</v>
      </c>
    </row>
    <row r="217" spans="1:5" ht="12.75">
      <c r="A217" s="174" t="s">
        <v>331</v>
      </c>
      <c r="B217">
        <v>2.615</v>
      </c>
      <c r="C217">
        <v>2.79</v>
      </c>
      <c r="E217">
        <f t="shared" si="3"/>
        <v>0.17499999999999982</v>
      </c>
    </row>
    <row r="218" spans="1:5" ht="12.75">
      <c r="A218" s="174" t="s">
        <v>332</v>
      </c>
      <c r="B218">
        <v>2.618</v>
      </c>
      <c r="C218">
        <v>2.788</v>
      </c>
      <c r="E218">
        <f t="shared" si="3"/>
        <v>0.16999999999999993</v>
      </c>
    </row>
    <row r="219" spans="1:5" ht="12.75">
      <c r="A219" s="174" t="s">
        <v>333</v>
      </c>
      <c r="B219">
        <v>2.628</v>
      </c>
      <c r="C219">
        <v>2.805</v>
      </c>
      <c r="E219">
        <f t="shared" si="3"/>
        <v>0.17700000000000005</v>
      </c>
    </row>
    <row r="220" spans="1:5" ht="12.75">
      <c r="A220" s="174" t="s">
        <v>334</v>
      </c>
      <c r="B220">
        <v>2.635</v>
      </c>
      <c r="C220">
        <v>2.813</v>
      </c>
      <c r="E220">
        <f t="shared" si="3"/>
        <v>0.17800000000000038</v>
      </c>
    </row>
    <row r="221" spans="1:5" ht="12.75">
      <c r="A221" s="174" t="s">
        <v>335</v>
      </c>
      <c r="B221">
        <v>2.638</v>
      </c>
      <c r="C221">
        <v>2.818</v>
      </c>
      <c r="E221">
        <f t="shared" si="3"/>
        <v>0.18000000000000016</v>
      </c>
    </row>
    <row r="222" spans="1:5" ht="12.75">
      <c r="A222" s="174" t="s">
        <v>336</v>
      </c>
      <c r="B222">
        <v>2.645</v>
      </c>
      <c r="C222">
        <v>2.823</v>
      </c>
      <c r="E222">
        <f t="shared" si="3"/>
        <v>0.17799999999999994</v>
      </c>
    </row>
    <row r="223" spans="1:5" ht="12.75">
      <c r="A223" s="174" t="s">
        <v>337</v>
      </c>
      <c r="B223">
        <v>2.645</v>
      </c>
      <c r="C223">
        <v>2.833</v>
      </c>
      <c r="E223">
        <f t="shared" si="3"/>
        <v>0.18800000000000017</v>
      </c>
    </row>
    <row r="224" spans="1:5" ht="12.75">
      <c r="A224" s="174" t="s">
        <v>338</v>
      </c>
      <c r="B224">
        <v>2.655</v>
      </c>
      <c r="C224">
        <v>2.84</v>
      </c>
      <c r="E224">
        <f t="shared" si="3"/>
        <v>0.18500000000000005</v>
      </c>
    </row>
    <row r="225" spans="1:5" ht="12.75">
      <c r="A225" s="174" t="s">
        <v>339</v>
      </c>
      <c r="B225">
        <v>2.655</v>
      </c>
      <c r="C225">
        <v>2.84</v>
      </c>
      <c r="E225">
        <f t="shared" si="3"/>
        <v>0.18500000000000005</v>
      </c>
    </row>
    <row r="226" spans="1:5" ht="12.75">
      <c r="A226" s="174" t="s">
        <v>340</v>
      </c>
      <c r="B226">
        <v>2.658</v>
      </c>
      <c r="C226">
        <v>2.84</v>
      </c>
      <c r="E226">
        <f t="shared" si="3"/>
        <v>0.18199999999999994</v>
      </c>
    </row>
    <row r="227" spans="1:5" ht="12.75">
      <c r="A227" s="174" t="s">
        <v>341</v>
      </c>
      <c r="B227">
        <v>2.66</v>
      </c>
      <c r="C227">
        <v>2.843</v>
      </c>
      <c r="E227">
        <f t="shared" si="3"/>
        <v>0.18299999999999983</v>
      </c>
    </row>
    <row r="228" spans="1:5" ht="12.75">
      <c r="A228" s="174" t="s">
        <v>342</v>
      </c>
      <c r="B228">
        <v>2.665</v>
      </c>
      <c r="C228">
        <v>2.848</v>
      </c>
      <c r="E228">
        <f t="shared" si="3"/>
        <v>0.18299999999999983</v>
      </c>
    </row>
    <row r="229" spans="1:5" ht="12.75">
      <c r="A229" s="174" t="s">
        <v>343</v>
      </c>
      <c r="B229">
        <v>2.665</v>
      </c>
      <c r="C229">
        <v>2.848</v>
      </c>
      <c r="E229">
        <f t="shared" si="3"/>
        <v>0.18299999999999983</v>
      </c>
    </row>
    <row r="230" spans="1:5" ht="12.75">
      <c r="A230" s="174" t="s">
        <v>344</v>
      </c>
      <c r="B230">
        <v>2.673</v>
      </c>
      <c r="C230">
        <v>2.855</v>
      </c>
      <c r="E230">
        <f t="shared" si="3"/>
        <v>0.18199999999999994</v>
      </c>
    </row>
    <row r="231" spans="1:5" ht="12.75">
      <c r="A231" s="174" t="s">
        <v>345</v>
      </c>
      <c r="B231">
        <v>2.675</v>
      </c>
      <c r="C231">
        <v>2.86</v>
      </c>
      <c r="E231">
        <f t="shared" si="3"/>
        <v>0.18500000000000005</v>
      </c>
    </row>
    <row r="232" spans="1:5" ht="12.75">
      <c r="A232" s="174" t="s">
        <v>346</v>
      </c>
      <c r="B232">
        <v>2.675</v>
      </c>
      <c r="C232">
        <v>2.865</v>
      </c>
      <c r="E232">
        <f t="shared" si="3"/>
        <v>0.1900000000000004</v>
      </c>
    </row>
    <row r="233" spans="1:5" ht="12.75">
      <c r="A233" s="174" t="s">
        <v>347</v>
      </c>
      <c r="B233">
        <v>2.675</v>
      </c>
      <c r="C233">
        <v>2.863</v>
      </c>
      <c r="E233">
        <f t="shared" si="3"/>
        <v>0.18800000000000017</v>
      </c>
    </row>
    <row r="234" spans="1:5" ht="12.75">
      <c r="A234" s="174" t="s">
        <v>348</v>
      </c>
      <c r="B234">
        <v>2.68</v>
      </c>
      <c r="C234">
        <v>2.865</v>
      </c>
      <c r="E234">
        <f t="shared" si="3"/>
        <v>0.18500000000000005</v>
      </c>
    </row>
    <row r="235" spans="1:5" ht="12.75">
      <c r="A235" s="174" t="s">
        <v>349</v>
      </c>
      <c r="B235">
        <v>2.685</v>
      </c>
      <c r="C235">
        <v>2.865</v>
      </c>
      <c r="E235">
        <f t="shared" si="3"/>
        <v>0.18000000000000016</v>
      </c>
    </row>
    <row r="236" spans="1:5" ht="12.75">
      <c r="A236" s="174" t="s">
        <v>350</v>
      </c>
      <c r="B236">
        <v>2.69</v>
      </c>
      <c r="C236">
        <v>2.868</v>
      </c>
      <c r="E236">
        <f t="shared" si="3"/>
        <v>0.17799999999999994</v>
      </c>
    </row>
    <row r="237" spans="1:5" ht="12.75">
      <c r="A237" s="174" t="s">
        <v>351</v>
      </c>
      <c r="B237">
        <v>2.698</v>
      </c>
      <c r="C237">
        <v>2.87</v>
      </c>
      <c r="E237">
        <f t="shared" si="3"/>
        <v>0.17200000000000015</v>
      </c>
    </row>
    <row r="238" spans="1:5" ht="12.75">
      <c r="A238" s="174" t="s">
        <v>352</v>
      </c>
      <c r="B238" s="119">
        <v>2.7</v>
      </c>
      <c r="C238">
        <v>2.875</v>
      </c>
      <c r="E238">
        <f t="shared" si="3"/>
        <v>0.17499999999999982</v>
      </c>
    </row>
    <row r="239" spans="1:5" ht="12.75">
      <c r="A239" s="174" t="s">
        <v>353</v>
      </c>
      <c r="B239">
        <v>2.705</v>
      </c>
      <c r="C239">
        <v>2.875</v>
      </c>
      <c r="E239">
        <f t="shared" si="3"/>
        <v>0.16999999999999993</v>
      </c>
    </row>
    <row r="240" spans="1:5" ht="12.75">
      <c r="A240" s="174" t="s">
        <v>354</v>
      </c>
      <c r="B240">
        <v>2.718</v>
      </c>
      <c r="C240">
        <v>2.888</v>
      </c>
      <c r="E240">
        <f t="shared" si="3"/>
        <v>0.16999999999999993</v>
      </c>
    </row>
    <row r="241" spans="1:5" ht="12.75">
      <c r="A241" s="174" t="s">
        <v>355</v>
      </c>
      <c r="B241">
        <v>2.725</v>
      </c>
      <c r="C241">
        <v>2.895</v>
      </c>
      <c r="E241">
        <f t="shared" si="3"/>
        <v>0.16999999999999993</v>
      </c>
    </row>
    <row r="242" spans="1:5" ht="12.75">
      <c r="A242" s="174" t="s">
        <v>356</v>
      </c>
      <c r="B242">
        <v>2.728</v>
      </c>
      <c r="C242">
        <v>2.898</v>
      </c>
      <c r="E242">
        <f t="shared" si="3"/>
        <v>0.16999999999999993</v>
      </c>
    </row>
    <row r="243" spans="1:5" ht="12.75">
      <c r="A243" s="174" t="s">
        <v>357</v>
      </c>
      <c r="B243">
        <v>2.738</v>
      </c>
      <c r="C243" s="119">
        <v>2.9</v>
      </c>
      <c r="E243">
        <f t="shared" si="3"/>
        <v>0.16199999999999992</v>
      </c>
    </row>
    <row r="244" spans="1:5" ht="12.75">
      <c r="A244" s="174" t="s">
        <v>358</v>
      </c>
      <c r="B244">
        <v>2.76</v>
      </c>
      <c r="C244">
        <v>2.915</v>
      </c>
      <c r="E244">
        <f t="shared" si="3"/>
        <v>0.15500000000000025</v>
      </c>
    </row>
    <row r="245" spans="1:5" ht="12.75">
      <c r="A245" s="174" t="s">
        <v>359</v>
      </c>
      <c r="B245">
        <v>2.778</v>
      </c>
      <c r="C245">
        <v>2.928</v>
      </c>
      <c r="E245">
        <f t="shared" si="3"/>
        <v>0.1499999999999999</v>
      </c>
    </row>
    <row r="246" spans="1:5" ht="12.75">
      <c r="A246" s="174" t="s">
        <v>360</v>
      </c>
      <c r="B246">
        <v>2.783</v>
      </c>
      <c r="C246">
        <v>2.933</v>
      </c>
      <c r="E246">
        <f t="shared" si="3"/>
        <v>0.1499999999999999</v>
      </c>
    </row>
    <row r="247" spans="1:5" ht="12.75">
      <c r="A247" s="174" t="s">
        <v>361</v>
      </c>
      <c r="B247">
        <v>2.78</v>
      </c>
      <c r="C247">
        <v>2.923</v>
      </c>
      <c r="E247">
        <f t="shared" si="3"/>
        <v>0.14300000000000024</v>
      </c>
    </row>
    <row r="248" spans="1:5" ht="12.75">
      <c r="A248" s="174" t="s">
        <v>362</v>
      </c>
      <c r="B248">
        <v>2.768</v>
      </c>
      <c r="C248">
        <v>2.908</v>
      </c>
      <c r="E248">
        <f t="shared" si="3"/>
        <v>0.14000000000000012</v>
      </c>
    </row>
    <row r="249" spans="1:5" ht="12.75">
      <c r="A249" s="174" t="s">
        <v>363</v>
      </c>
      <c r="B249">
        <v>2.76</v>
      </c>
      <c r="C249" s="119">
        <v>2.9</v>
      </c>
      <c r="E249">
        <f t="shared" si="3"/>
        <v>0.14000000000000012</v>
      </c>
    </row>
    <row r="250" spans="1:5" ht="12.75">
      <c r="A250" s="174" t="s">
        <v>364</v>
      </c>
      <c r="B250">
        <v>2.703</v>
      </c>
      <c r="C250">
        <v>2.865</v>
      </c>
      <c r="E250">
        <f t="shared" si="3"/>
        <v>0.16200000000000037</v>
      </c>
    </row>
    <row r="251" spans="1:5" ht="12.75">
      <c r="A251" s="174" t="s">
        <v>365</v>
      </c>
      <c r="B251" s="119">
        <v>2.7</v>
      </c>
      <c r="C251">
        <v>2.855</v>
      </c>
      <c r="E251">
        <f t="shared" si="3"/>
        <v>0.1549999999999998</v>
      </c>
    </row>
    <row r="252" spans="1:5" ht="12.75">
      <c r="A252" s="174" t="s">
        <v>366</v>
      </c>
      <c r="B252" s="119">
        <v>2.7</v>
      </c>
      <c r="C252">
        <v>2.853</v>
      </c>
      <c r="E252">
        <f t="shared" si="3"/>
        <v>0.15300000000000002</v>
      </c>
    </row>
    <row r="253" spans="1:5" ht="12.75">
      <c r="A253" s="174" t="s">
        <v>367</v>
      </c>
      <c r="B253" s="119">
        <v>2.7</v>
      </c>
      <c r="C253">
        <v>2.853</v>
      </c>
      <c r="E253">
        <f t="shared" si="3"/>
        <v>0.15300000000000002</v>
      </c>
    </row>
    <row r="254" spans="1:5" ht="12.75">
      <c r="A254" s="174" t="s">
        <v>368</v>
      </c>
      <c r="B254" s="119">
        <v>2.7</v>
      </c>
      <c r="C254">
        <v>2.853</v>
      </c>
      <c r="E254">
        <f t="shared" si="3"/>
        <v>0.15300000000000002</v>
      </c>
    </row>
    <row r="255" spans="1:5" ht="12.75">
      <c r="A255" s="174" t="s">
        <v>369</v>
      </c>
      <c r="B255">
        <v>2.703</v>
      </c>
      <c r="C255">
        <v>2.853</v>
      </c>
      <c r="E255">
        <f t="shared" si="3"/>
        <v>0.15000000000000036</v>
      </c>
    </row>
    <row r="256" spans="1:5" ht="12.75">
      <c r="A256" s="174" t="s">
        <v>370</v>
      </c>
      <c r="B256">
        <v>2.705</v>
      </c>
      <c r="C256">
        <v>2.858</v>
      </c>
      <c r="E256">
        <f t="shared" si="3"/>
        <v>0.15300000000000002</v>
      </c>
    </row>
    <row r="257" spans="1:5" ht="12.75">
      <c r="A257" s="174" t="s">
        <v>371</v>
      </c>
      <c r="B257">
        <v>2.705</v>
      </c>
      <c r="C257">
        <v>2.86</v>
      </c>
      <c r="E257">
        <f t="shared" si="3"/>
        <v>0.1549999999999998</v>
      </c>
    </row>
    <row r="258" spans="1:5" ht="12.75">
      <c r="A258" s="174" t="s">
        <v>372</v>
      </c>
      <c r="B258">
        <v>2.705</v>
      </c>
      <c r="C258">
        <v>2.86</v>
      </c>
      <c r="E258">
        <f t="shared" si="3"/>
        <v>0.1549999999999998</v>
      </c>
    </row>
    <row r="259" spans="1:5" ht="12.75">
      <c r="A259" s="174" t="s">
        <v>373</v>
      </c>
      <c r="B259">
        <v>2.71</v>
      </c>
      <c r="C259">
        <v>2.863</v>
      </c>
      <c r="E259">
        <f t="shared" si="3"/>
        <v>0.15300000000000002</v>
      </c>
    </row>
    <row r="260" spans="1:5" ht="12.75">
      <c r="A260" s="174" t="s">
        <v>374</v>
      </c>
      <c r="B260">
        <v>2.71</v>
      </c>
      <c r="C260">
        <v>2.868</v>
      </c>
      <c r="E260">
        <f t="shared" si="3"/>
        <v>0.15799999999999992</v>
      </c>
    </row>
    <row r="261" spans="1:5" ht="12.75">
      <c r="A261" s="174" t="s">
        <v>375</v>
      </c>
      <c r="B261">
        <v>2.715</v>
      </c>
      <c r="C261">
        <v>2.875</v>
      </c>
      <c r="E261">
        <f t="shared" si="3"/>
        <v>0.16000000000000014</v>
      </c>
    </row>
    <row r="262" spans="1:5" ht="12.75">
      <c r="A262" s="174" t="s">
        <v>376</v>
      </c>
      <c r="B262">
        <v>2.713</v>
      </c>
      <c r="C262">
        <v>2.87</v>
      </c>
      <c r="E262">
        <f aca="true" t="shared" si="4" ref="E262:E325">C262-B262</f>
        <v>0.15700000000000003</v>
      </c>
    </row>
    <row r="263" spans="1:5" ht="12.75">
      <c r="A263" s="174" t="s">
        <v>377</v>
      </c>
      <c r="B263">
        <v>2.715</v>
      </c>
      <c r="C263">
        <v>2.87</v>
      </c>
      <c r="E263">
        <f t="shared" si="4"/>
        <v>0.15500000000000025</v>
      </c>
    </row>
    <row r="264" spans="1:5" ht="12.75">
      <c r="A264" s="174" t="s">
        <v>378</v>
      </c>
      <c r="B264">
        <v>2.71</v>
      </c>
      <c r="C264">
        <v>2.868</v>
      </c>
      <c r="E264">
        <f t="shared" si="4"/>
        <v>0.15799999999999992</v>
      </c>
    </row>
    <row r="265" spans="1:5" ht="12.75">
      <c r="A265" s="174" t="s">
        <v>379</v>
      </c>
      <c r="B265">
        <v>2.71</v>
      </c>
      <c r="C265">
        <v>2.863</v>
      </c>
      <c r="E265">
        <f t="shared" si="4"/>
        <v>0.15300000000000002</v>
      </c>
    </row>
    <row r="266" spans="1:5" ht="12.75">
      <c r="A266" s="174" t="s">
        <v>380</v>
      </c>
      <c r="B266">
        <v>2.69</v>
      </c>
      <c r="C266">
        <v>2.84</v>
      </c>
      <c r="E266">
        <f t="shared" si="4"/>
        <v>0.1499999999999999</v>
      </c>
    </row>
    <row r="267" spans="1:5" ht="12.75">
      <c r="A267" s="174" t="s">
        <v>381</v>
      </c>
      <c r="B267">
        <v>2.68</v>
      </c>
      <c r="C267">
        <v>2.833</v>
      </c>
      <c r="E267">
        <f t="shared" si="4"/>
        <v>0.15300000000000002</v>
      </c>
    </row>
    <row r="268" spans="1:5" ht="12.75">
      <c r="A268" s="174" t="s">
        <v>382</v>
      </c>
      <c r="B268">
        <v>2.683</v>
      </c>
      <c r="C268">
        <v>2.833</v>
      </c>
      <c r="E268">
        <f t="shared" si="4"/>
        <v>0.15000000000000036</v>
      </c>
    </row>
    <row r="269" spans="1:5" ht="12.75">
      <c r="A269" s="174" t="s">
        <v>383</v>
      </c>
      <c r="B269">
        <v>2.678</v>
      </c>
      <c r="C269">
        <v>2.828</v>
      </c>
      <c r="E269">
        <f t="shared" si="4"/>
        <v>0.1499999999999999</v>
      </c>
    </row>
    <row r="270" spans="1:5" ht="12.75">
      <c r="A270" s="174" t="s">
        <v>384</v>
      </c>
      <c r="B270">
        <v>2.67</v>
      </c>
      <c r="C270">
        <v>2.825</v>
      </c>
      <c r="E270">
        <f t="shared" si="4"/>
        <v>0.15500000000000025</v>
      </c>
    </row>
    <row r="271" spans="1:5" ht="12.75">
      <c r="A271" s="174" t="s">
        <v>385</v>
      </c>
      <c r="B271">
        <v>2.67</v>
      </c>
      <c r="C271">
        <v>2.823</v>
      </c>
      <c r="E271">
        <f t="shared" si="4"/>
        <v>0.15300000000000002</v>
      </c>
    </row>
    <row r="272" spans="1:5" ht="12.75">
      <c r="A272" s="174" t="s">
        <v>386</v>
      </c>
      <c r="B272">
        <v>2.673</v>
      </c>
      <c r="C272">
        <v>2.823</v>
      </c>
      <c r="E272">
        <f t="shared" si="4"/>
        <v>0.1499999999999999</v>
      </c>
    </row>
    <row r="273" spans="1:5" ht="12.75">
      <c r="A273" s="174" t="s">
        <v>387</v>
      </c>
      <c r="B273">
        <v>2.68</v>
      </c>
      <c r="C273">
        <v>2.828</v>
      </c>
      <c r="E273">
        <f t="shared" si="4"/>
        <v>0.1479999999999997</v>
      </c>
    </row>
    <row r="274" spans="1:5" ht="12.75">
      <c r="A274" s="174" t="s">
        <v>388</v>
      </c>
      <c r="B274">
        <v>2.673</v>
      </c>
      <c r="C274">
        <v>2.81</v>
      </c>
      <c r="E274">
        <f t="shared" si="4"/>
        <v>0.137</v>
      </c>
    </row>
    <row r="275" spans="1:5" ht="12.75">
      <c r="A275" s="174" t="s">
        <v>389</v>
      </c>
      <c r="B275">
        <v>2.663</v>
      </c>
      <c r="C275" s="119">
        <v>2.8</v>
      </c>
      <c r="E275">
        <f t="shared" si="4"/>
        <v>0.137</v>
      </c>
    </row>
    <row r="276" spans="1:5" ht="12.75">
      <c r="A276" s="174" t="s">
        <v>390</v>
      </c>
      <c r="B276">
        <v>2.665</v>
      </c>
      <c r="C276" s="119">
        <v>2.8</v>
      </c>
      <c r="E276">
        <f t="shared" si="4"/>
        <v>0.1349999999999998</v>
      </c>
    </row>
    <row r="277" spans="1:5" ht="12.75">
      <c r="A277" s="174" t="s">
        <v>391</v>
      </c>
      <c r="B277">
        <v>2.668</v>
      </c>
      <c r="C277">
        <v>2.803</v>
      </c>
      <c r="E277">
        <f t="shared" si="4"/>
        <v>0.1349999999999998</v>
      </c>
    </row>
    <row r="278" spans="1:5" ht="12.75">
      <c r="A278" s="174" t="s">
        <v>392</v>
      </c>
      <c r="B278">
        <v>2.66</v>
      </c>
      <c r="C278">
        <v>2.798</v>
      </c>
      <c r="E278">
        <f t="shared" si="4"/>
        <v>0.1379999999999999</v>
      </c>
    </row>
    <row r="279" spans="1:5" ht="12.75">
      <c r="A279" s="174" t="s">
        <v>393</v>
      </c>
      <c r="B279">
        <v>2.655</v>
      </c>
      <c r="C279">
        <v>2.793</v>
      </c>
      <c r="E279">
        <f t="shared" si="4"/>
        <v>0.13800000000000034</v>
      </c>
    </row>
    <row r="280" spans="1:5" ht="12.75">
      <c r="A280" s="174" t="s">
        <v>394</v>
      </c>
      <c r="B280">
        <v>2.648</v>
      </c>
      <c r="C280">
        <v>2.785</v>
      </c>
      <c r="E280">
        <f t="shared" si="4"/>
        <v>0.137</v>
      </c>
    </row>
    <row r="281" spans="1:5" ht="12.75">
      <c r="A281" s="174" t="s">
        <v>395</v>
      </c>
      <c r="B281">
        <v>2.648</v>
      </c>
      <c r="C281">
        <v>2.78</v>
      </c>
      <c r="E281">
        <f t="shared" si="4"/>
        <v>0.13199999999999967</v>
      </c>
    </row>
    <row r="282" spans="1:5" ht="12.75">
      <c r="A282" s="174" t="s">
        <v>396</v>
      </c>
      <c r="B282">
        <v>2.643</v>
      </c>
      <c r="C282">
        <v>2.775</v>
      </c>
      <c r="E282">
        <f t="shared" si="4"/>
        <v>0.13200000000000012</v>
      </c>
    </row>
    <row r="283" spans="1:5" ht="12.75">
      <c r="A283" s="174" t="s">
        <v>397</v>
      </c>
      <c r="B283">
        <v>2.648</v>
      </c>
      <c r="C283">
        <v>2.79</v>
      </c>
      <c r="E283">
        <f t="shared" si="4"/>
        <v>0.1419999999999999</v>
      </c>
    </row>
    <row r="284" spans="1:5" ht="12.75">
      <c r="A284" s="174" t="s">
        <v>398</v>
      </c>
      <c r="B284">
        <v>2.638</v>
      </c>
      <c r="C284">
        <v>2.793</v>
      </c>
      <c r="E284">
        <f t="shared" si="4"/>
        <v>0.15500000000000025</v>
      </c>
    </row>
    <row r="285" spans="1:5" ht="12.75">
      <c r="A285" s="174" t="s">
        <v>399</v>
      </c>
      <c r="B285">
        <v>2.635</v>
      </c>
      <c r="C285">
        <v>2.788</v>
      </c>
      <c r="E285">
        <f t="shared" si="4"/>
        <v>0.15300000000000002</v>
      </c>
    </row>
    <row r="286" spans="1:5" ht="12.75">
      <c r="A286" s="174" t="s">
        <v>400</v>
      </c>
      <c r="B286">
        <v>2.63</v>
      </c>
      <c r="C286">
        <v>2.785</v>
      </c>
      <c r="E286">
        <f t="shared" si="4"/>
        <v>0.15500000000000025</v>
      </c>
    </row>
    <row r="287" spans="1:5" ht="12.75">
      <c r="A287" s="174" t="s">
        <v>401</v>
      </c>
      <c r="B287">
        <v>2.615</v>
      </c>
      <c r="C287">
        <v>2.778</v>
      </c>
      <c r="E287">
        <f t="shared" si="4"/>
        <v>0.1629999999999998</v>
      </c>
    </row>
    <row r="288" spans="1:5" ht="12.75">
      <c r="A288" s="174" t="s">
        <v>402</v>
      </c>
      <c r="B288">
        <v>2.608</v>
      </c>
      <c r="C288">
        <v>2.773</v>
      </c>
      <c r="E288">
        <f t="shared" si="4"/>
        <v>0.16500000000000004</v>
      </c>
    </row>
    <row r="289" spans="1:5" ht="12.75">
      <c r="A289" s="174" t="s">
        <v>403</v>
      </c>
      <c r="B289">
        <v>2.598</v>
      </c>
      <c r="C289">
        <v>2.765</v>
      </c>
      <c r="E289">
        <f t="shared" si="4"/>
        <v>0.16700000000000026</v>
      </c>
    </row>
    <row r="290" spans="1:5" ht="12.75">
      <c r="A290" s="174" t="s">
        <v>404</v>
      </c>
      <c r="B290">
        <v>2.533</v>
      </c>
      <c r="C290">
        <v>2.72</v>
      </c>
      <c r="E290">
        <f t="shared" si="4"/>
        <v>0.18700000000000028</v>
      </c>
    </row>
    <row r="291" spans="1:5" ht="12.75">
      <c r="A291" s="174" t="s">
        <v>405</v>
      </c>
      <c r="B291">
        <v>2.528</v>
      </c>
      <c r="C291">
        <v>2.728</v>
      </c>
      <c r="E291">
        <f t="shared" si="4"/>
        <v>0.20000000000000018</v>
      </c>
    </row>
    <row r="292" spans="1:5" ht="12.75">
      <c r="A292" s="174" t="s">
        <v>406</v>
      </c>
      <c r="B292">
        <v>2.533</v>
      </c>
      <c r="C292">
        <v>2.728</v>
      </c>
      <c r="E292">
        <f t="shared" si="4"/>
        <v>0.19500000000000028</v>
      </c>
    </row>
    <row r="293" spans="1:5" ht="12.75">
      <c r="A293" s="174" t="s">
        <v>407</v>
      </c>
      <c r="B293">
        <v>2.53</v>
      </c>
      <c r="C293">
        <v>2.735</v>
      </c>
      <c r="E293">
        <f t="shared" si="4"/>
        <v>0.20500000000000007</v>
      </c>
    </row>
    <row r="294" spans="1:5" ht="12.75">
      <c r="A294" s="174" t="s">
        <v>408</v>
      </c>
      <c r="B294">
        <v>2.523</v>
      </c>
      <c r="C294">
        <v>2.74</v>
      </c>
      <c r="E294">
        <f t="shared" si="4"/>
        <v>0.21700000000000008</v>
      </c>
    </row>
    <row r="295" spans="1:5" ht="12.75">
      <c r="A295" s="174" t="s">
        <v>409</v>
      </c>
      <c r="B295">
        <v>2.518</v>
      </c>
      <c r="C295">
        <v>2.755</v>
      </c>
      <c r="E295">
        <f t="shared" si="4"/>
        <v>0.2370000000000001</v>
      </c>
    </row>
    <row r="296" spans="1:5" ht="12.75">
      <c r="A296" s="174" t="s">
        <v>410</v>
      </c>
      <c r="B296">
        <v>2.53</v>
      </c>
      <c r="C296">
        <v>2.758</v>
      </c>
      <c r="E296">
        <f t="shared" si="4"/>
        <v>0.2280000000000002</v>
      </c>
    </row>
    <row r="297" spans="1:5" ht="12.75">
      <c r="A297" s="174" t="s">
        <v>411</v>
      </c>
      <c r="B297">
        <v>2.538</v>
      </c>
      <c r="C297">
        <v>2.77</v>
      </c>
      <c r="E297">
        <f t="shared" si="4"/>
        <v>0.2320000000000002</v>
      </c>
    </row>
    <row r="298" spans="1:5" ht="12.75">
      <c r="A298" s="174" t="s">
        <v>412</v>
      </c>
      <c r="B298">
        <v>2.54</v>
      </c>
      <c r="C298">
        <v>2.785</v>
      </c>
      <c r="E298">
        <f t="shared" si="4"/>
        <v>0.2450000000000001</v>
      </c>
    </row>
    <row r="299" spans="1:5" ht="12.75">
      <c r="A299" s="174" t="s">
        <v>413</v>
      </c>
      <c r="B299">
        <v>2.533</v>
      </c>
      <c r="C299">
        <v>2.77</v>
      </c>
      <c r="E299">
        <f t="shared" si="4"/>
        <v>0.2370000000000001</v>
      </c>
    </row>
    <row r="300" spans="1:5" ht="12.75">
      <c r="A300" s="174" t="s">
        <v>414</v>
      </c>
      <c r="B300">
        <v>2.53</v>
      </c>
      <c r="C300">
        <v>2.768</v>
      </c>
      <c r="E300">
        <f t="shared" si="4"/>
        <v>0.238</v>
      </c>
    </row>
    <row r="301" spans="1:5" ht="12.75">
      <c r="A301" s="174" t="s">
        <v>415</v>
      </c>
      <c r="B301">
        <v>2.543</v>
      </c>
      <c r="C301">
        <v>2.778</v>
      </c>
      <c r="E301">
        <f t="shared" si="4"/>
        <v>0.23499999999999988</v>
      </c>
    </row>
    <row r="302" spans="1:5" ht="12.75">
      <c r="A302" s="174" t="s">
        <v>416</v>
      </c>
      <c r="B302">
        <v>2.54</v>
      </c>
      <c r="C302">
        <v>2.77</v>
      </c>
      <c r="E302">
        <f t="shared" si="4"/>
        <v>0.22999999999999998</v>
      </c>
    </row>
    <row r="303" spans="1:5" ht="12.75">
      <c r="A303" s="174" t="s">
        <v>417</v>
      </c>
      <c r="B303">
        <v>2.528</v>
      </c>
      <c r="C303">
        <v>2.763</v>
      </c>
      <c r="E303">
        <f t="shared" si="4"/>
        <v>0.23499999999999988</v>
      </c>
    </row>
    <row r="304" spans="1:5" ht="12.75">
      <c r="A304" s="174" t="s">
        <v>418</v>
      </c>
      <c r="B304">
        <v>2.513</v>
      </c>
      <c r="C304">
        <v>2.743</v>
      </c>
      <c r="E304">
        <f t="shared" si="4"/>
        <v>0.22999999999999998</v>
      </c>
    </row>
    <row r="305" spans="1:5" ht="12.75">
      <c r="A305" s="174" t="s">
        <v>419</v>
      </c>
      <c r="B305">
        <v>2.495</v>
      </c>
      <c r="C305">
        <v>2.73</v>
      </c>
      <c r="E305">
        <f t="shared" si="4"/>
        <v>0.23499999999999988</v>
      </c>
    </row>
    <row r="306" spans="1:5" ht="12.75">
      <c r="A306" s="174" t="s">
        <v>420</v>
      </c>
      <c r="B306">
        <v>2.483</v>
      </c>
      <c r="C306">
        <v>2.72</v>
      </c>
      <c r="E306">
        <f t="shared" si="4"/>
        <v>0.2370000000000001</v>
      </c>
    </row>
    <row r="307" spans="1:5" ht="12.75">
      <c r="A307" s="174" t="s">
        <v>421</v>
      </c>
      <c r="B307">
        <v>2.493</v>
      </c>
      <c r="C307">
        <v>2.73</v>
      </c>
      <c r="E307">
        <f t="shared" si="4"/>
        <v>0.2370000000000001</v>
      </c>
    </row>
    <row r="308" spans="1:5" ht="12.75">
      <c r="A308" s="174" t="s">
        <v>422</v>
      </c>
      <c r="B308" s="119">
        <v>2.5</v>
      </c>
      <c r="C308">
        <v>2.733</v>
      </c>
      <c r="E308">
        <f t="shared" si="4"/>
        <v>0.2330000000000001</v>
      </c>
    </row>
    <row r="309" spans="1:5" ht="12.75">
      <c r="A309" s="174" t="s">
        <v>423</v>
      </c>
      <c r="B309">
        <v>2.505</v>
      </c>
      <c r="C309">
        <v>2.735</v>
      </c>
      <c r="E309">
        <f t="shared" si="4"/>
        <v>0.22999999999999998</v>
      </c>
    </row>
    <row r="310" spans="1:5" ht="12.75">
      <c r="A310" s="174" t="s">
        <v>424</v>
      </c>
      <c r="B310" s="119">
        <v>2.5</v>
      </c>
      <c r="C310">
        <v>2.725</v>
      </c>
      <c r="E310">
        <f t="shared" si="4"/>
        <v>0.2250000000000001</v>
      </c>
    </row>
    <row r="311" spans="1:5" ht="12.75">
      <c r="A311" s="174" t="s">
        <v>425</v>
      </c>
      <c r="B311">
        <v>2.503</v>
      </c>
      <c r="C311">
        <v>2.728</v>
      </c>
      <c r="E311">
        <f t="shared" si="4"/>
        <v>0.2250000000000001</v>
      </c>
    </row>
    <row r="312" spans="1:5" ht="12.75">
      <c r="A312" s="174" t="s">
        <v>426</v>
      </c>
      <c r="B312" s="119">
        <v>2.5</v>
      </c>
      <c r="C312">
        <v>2.72</v>
      </c>
      <c r="E312">
        <f t="shared" si="4"/>
        <v>0.2200000000000002</v>
      </c>
    </row>
    <row r="313" spans="1:5" ht="12.75">
      <c r="A313" s="174" t="s">
        <v>427</v>
      </c>
      <c r="B313">
        <v>2.505</v>
      </c>
      <c r="C313">
        <v>2.733</v>
      </c>
      <c r="E313">
        <f t="shared" si="4"/>
        <v>0.2280000000000002</v>
      </c>
    </row>
    <row r="314" spans="1:5" ht="12.75">
      <c r="A314" s="174" t="s">
        <v>428</v>
      </c>
      <c r="B314" s="119">
        <v>2.5</v>
      </c>
      <c r="C314">
        <v>2.723</v>
      </c>
      <c r="E314">
        <f t="shared" si="4"/>
        <v>0.22299999999999986</v>
      </c>
    </row>
    <row r="315" spans="1:5" ht="12.75">
      <c r="A315" s="174" t="s">
        <v>429</v>
      </c>
      <c r="B315">
        <v>2.483</v>
      </c>
      <c r="C315">
        <v>2.708</v>
      </c>
      <c r="E315">
        <f t="shared" si="4"/>
        <v>0.2250000000000001</v>
      </c>
    </row>
    <row r="316" spans="1:5" ht="12.75">
      <c r="A316" s="174" t="s">
        <v>430</v>
      </c>
      <c r="B316">
        <v>2.475</v>
      </c>
      <c r="C316" s="119">
        <v>2.7</v>
      </c>
      <c r="E316">
        <f t="shared" si="4"/>
        <v>0.2250000000000001</v>
      </c>
    </row>
    <row r="317" spans="1:5" ht="12.75">
      <c r="A317" s="174" t="s">
        <v>431</v>
      </c>
      <c r="B317">
        <v>2.483</v>
      </c>
      <c r="C317">
        <v>2.698</v>
      </c>
      <c r="E317">
        <f t="shared" si="4"/>
        <v>0.21499999999999986</v>
      </c>
    </row>
    <row r="318" spans="1:5" ht="12.75">
      <c r="A318" s="174" t="s">
        <v>432</v>
      </c>
      <c r="B318">
        <v>2.49</v>
      </c>
      <c r="C318">
        <v>2.708</v>
      </c>
      <c r="E318">
        <f t="shared" si="4"/>
        <v>0.21799999999999997</v>
      </c>
    </row>
    <row r="319" spans="1:5" ht="12.75">
      <c r="A319" s="174" t="s">
        <v>433</v>
      </c>
      <c r="B319">
        <v>2.495</v>
      </c>
      <c r="C319">
        <v>2.718</v>
      </c>
      <c r="E319">
        <f t="shared" si="4"/>
        <v>0.22299999999999986</v>
      </c>
    </row>
    <row r="320" spans="1:5" ht="12.75">
      <c r="A320" s="174" t="s">
        <v>434</v>
      </c>
      <c r="B320" s="119">
        <v>2.5</v>
      </c>
      <c r="C320">
        <v>2.718</v>
      </c>
      <c r="E320">
        <f t="shared" si="4"/>
        <v>0.21799999999999997</v>
      </c>
    </row>
    <row r="321" spans="1:5" ht="12.75">
      <c r="A321" s="174" t="s">
        <v>435</v>
      </c>
      <c r="B321">
        <v>2.495</v>
      </c>
      <c r="C321">
        <v>2.713</v>
      </c>
      <c r="E321">
        <f t="shared" si="4"/>
        <v>0.21799999999999997</v>
      </c>
    </row>
    <row r="322" spans="1:5" ht="12.75">
      <c r="A322" s="174" t="s">
        <v>436</v>
      </c>
      <c r="B322">
        <v>2.49</v>
      </c>
      <c r="C322">
        <v>2.715</v>
      </c>
      <c r="E322">
        <f t="shared" si="4"/>
        <v>0.22499999999999964</v>
      </c>
    </row>
    <row r="323" spans="1:5" ht="12.75">
      <c r="A323" s="174" t="s">
        <v>437</v>
      </c>
      <c r="B323">
        <v>2.483</v>
      </c>
      <c r="C323">
        <v>2.71</v>
      </c>
      <c r="E323">
        <f t="shared" si="4"/>
        <v>0.22699999999999987</v>
      </c>
    </row>
    <row r="324" spans="1:5" ht="12.75">
      <c r="A324" s="174" t="s">
        <v>438</v>
      </c>
      <c r="B324">
        <v>2.48</v>
      </c>
      <c r="C324">
        <v>2.708</v>
      </c>
      <c r="E324">
        <f t="shared" si="4"/>
        <v>0.2280000000000002</v>
      </c>
    </row>
    <row r="325" spans="1:5" ht="12.75">
      <c r="A325" s="174" t="s">
        <v>439</v>
      </c>
      <c r="B325">
        <v>2.47</v>
      </c>
      <c r="C325">
        <v>2.705</v>
      </c>
      <c r="E325">
        <f t="shared" si="4"/>
        <v>0.23499999999999988</v>
      </c>
    </row>
    <row r="326" spans="1:5" ht="12.75">
      <c r="A326" s="174" t="s">
        <v>440</v>
      </c>
      <c r="B326">
        <v>2.45</v>
      </c>
      <c r="C326">
        <v>2.688</v>
      </c>
      <c r="E326">
        <f aca="true" t="shared" si="5" ref="E326:E389">C326-B326</f>
        <v>0.238</v>
      </c>
    </row>
    <row r="327" spans="1:5" ht="12.75">
      <c r="A327" s="174" t="s">
        <v>441</v>
      </c>
      <c r="B327">
        <v>2.448</v>
      </c>
      <c r="C327">
        <v>2.683</v>
      </c>
      <c r="E327">
        <f t="shared" si="5"/>
        <v>0.23499999999999988</v>
      </c>
    </row>
    <row r="328" spans="1:5" ht="12.75">
      <c r="A328" s="174" t="s">
        <v>442</v>
      </c>
      <c r="B328">
        <v>2.435</v>
      </c>
      <c r="C328">
        <v>2.668</v>
      </c>
      <c r="E328">
        <f t="shared" si="5"/>
        <v>0.2330000000000001</v>
      </c>
    </row>
    <row r="329" spans="1:5" ht="12.75">
      <c r="A329" s="174" t="s">
        <v>443</v>
      </c>
      <c r="B329">
        <v>2.423</v>
      </c>
      <c r="C329">
        <v>2.663</v>
      </c>
      <c r="E329">
        <f t="shared" si="5"/>
        <v>0.23999999999999977</v>
      </c>
    </row>
    <row r="330" spans="1:5" ht="12.75">
      <c r="A330" s="174" t="s">
        <v>444</v>
      </c>
      <c r="B330">
        <v>2.41</v>
      </c>
      <c r="C330">
        <v>2.644</v>
      </c>
      <c r="E330">
        <f t="shared" si="5"/>
        <v>0.23399999999999999</v>
      </c>
    </row>
    <row r="331" spans="1:5" ht="12.75">
      <c r="A331" s="174" t="s">
        <v>445</v>
      </c>
      <c r="B331">
        <v>2.402</v>
      </c>
      <c r="C331">
        <v>2.64</v>
      </c>
      <c r="E331">
        <f t="shared" si="5"/>
        <v>0.238</v>
      </c>
    </row>
    <row r="332" spans="1:5" ht="12.75">
      <c r="A332" s="174" t="s">
        <v>446</v>
      </c>
      <c r="B332">
        <v>2.43</v>
      </c>
      <c r="C332">
        <v>2.67</v>
      </c>
      <c r="E332">
        <f t="shared" si="5"/>
        <v>0.23999999999999977</v>
      </c>
    </row>
    <row r="333" spans="1:5" ht="12.75">
      <c r="A333" s="174" t="s">
        <v>447</v>
      </c>
      <c r="B333">
        <v>2.432</v>
      </c>
      <c r="C333">
        <v>2.674</v>
      </c>
      <c r="E333">
        <f t="shared" si="5"/>
        <v>0.242</v>
      </c>
    </row>
    <row r="334" spans="1:5" ht="12.75">
      <c r="A334" s="174" t="s">
        <v>448</v>
      </c>
      <c r="B334">
        <v>2.432</v>
      </c>
      <c r="C334">
        <v>2.672</v>
      </c>
      <c r="E334">
        <f t="shared" si="5"/>
        <v>0.2400000000000002</v>
      </c>
    </row>
    <row r="335" spans="1:5" ht="12.75">
      <c r="A335" s="174" t="s">
        <v>449</v>
      </c>
      <c r="B335">
        <v>2.426</v>
      </c>
      <c r="C335">
        <v>2.67</v>
      </c>
      <c r="E335">
        <f t="shared" si="5"/>
        <v>0.24399999999999977</v>
      </c>
    </row>
    <row r="336" spans="1:5" ht="12.75">
      <c r="A336" s="174" t="s">
        <v>450</v>
      </c>
      <c r="B336">
        <v>2.422</v>
      </c>
      <c r="C336">
        <v>2.666</v>
      </c>
      <c r="E336">
        <f t="shared" si="5"/>
        <v>0.24399999999999977</v>
      </c>
    </row>
    <row r="337" spans="1:5" ht="12.75">
      <c r="A337" s="174" t="s">
        <v>451</v>
      </c>
      <c r="B337">
        <v>2.418</v>
      </c>
      <c r="C337">
        <v>2.664</v>
      </c>
      <c r="E337">
        <f t="shared" si="5"/>
        <v>0.246</v>
      </c>
    </row>
    <row r="338" spans="1:5" ht="12.75">
      <c r="A338" s="174" t="s">
        <v>452</v>
      </c>
      <c r="B338">
        <v>2.424</v>
      </c>
      <c r="C338">
        <v>2.67</v>
      </c>
      <c r="E338">
        <f t="shared" si="5"/>
        <v>0.246</v>
      </c>
    </row>
    <row r="339" spans="1:5" ht="12.75">
      <c r="A339" s="174" t="s">
        <v>453</v>
      </c>
      <c r="B339">
        <v>2.422</v>
      </c>
      <c r="C339">
        <v>2.67</v>
      </c>
      <c r="E339">
        <f t="shared" si="5"/>
        <v>0.24799999999999978</v>
      </c>
    </row>
    <row r="340" spans="1:5" ht="12.75">
      <c r="A340" s="174" t="s">
        <v>454</v>
      </c>
      <c r="B340">
        <v>2.424</v>
      </c>
      <c r="C340">
        <v>2.672</v>
      </c>
      <c r="E340">
        <f t="shared" si="5"/>
        <v>0.24800000000000022</v>
      </c>
    </row>
    <row r="341" spans="1:5" ht="12.75">
      <c r="A341" s="174" t="s">
        <v>455</v>
      </c>
      <c r="B341">
        <v>2.42</v>
      </c>
      <c r="C341">
        <v>2.672</v>
      </c>
      <c r="E341">
        <f t="shared" si="5"/>
        <v>0.2520000000000002</v>
      </c>
    </row>
    <row r="342" spans="1:5" ht="12.75">
      <c r="A342" s="174" t="s">
        <v>456</v>
      </c>
      <c r="B342">
        <v>2.414</v>
      </c>
      <c r="C342">
        <v>2.666</v>
      </c>
      <c r="E342">
        <f t="shared" si="5"/>
        <v>0.2519999999999998</v>
      </c>
    </row>
    <row r="343" spans="1:5" ht="12.75">
      <c r="A343" s="174" t="s">
        <v>457</v>
      </c>
      <c r="B343">
        <v>2.412</v>
      </c>
      <c r="C343">
        <v>2.664</v>
      </c>
      <c r="E343">
        <f t="shared" si="5"/>
        <v>0.2520000000000002</v>
      </c>
    </row>
    <row r="344" spans="1:5" ht="12.75">
      <c r="A344" s="174" t="s">
        <v>458</v>
      </c>
      <c r="B344">
        <v>2.408</v>
      </c>
      <c r="C344">
        <v>2.662</v>
      </c>
      <c r="E344">
        <f t="shared" si="5"/>
        <v>0.254</v>
      </c>
    </row>
    <row r="345" spans="1:5" ht="12.75">
      <c r="A345" s="174" t="s">
        <v>459</v>
      </c>
      <c r="B345">
        <v>2.408</v>
      </c>
      <c r="C345">
        <v>2.664</v>
      </c>
      <c r="E345">
        <f t="shared" si="5"/>
        <v>0.2560000000000002</v>
      </c>
    </row>
    <row r="346" spans="1:5" ht="12.75">
      <c r="A346" s="174" t="s">
        <v>460</v>
      </c>
      <c r="B346">
        <v>2.41</v>
      </c>
      <c r="C346">
        <v>2.664</v>
      </c>
      <c r="E346">
        <f t="shared" si="5"/>
        <v>0.254</v>
      </c>
    </row>
    <row r="347" spans="1:5" ht="12.75">
      <c r="A347" s="174" t="s">
        <v>461</v>
      </c>
      <c r="B347">
        <v>2.408</v>
      </c>
      <c r="C347">
        <v>2.658</v>
      </c>
      <c r="E347">
        <f t="shared" si="5"/>
        <v>0.25</v>
      </c>
    </row>
    <row r="348" spans="1:5" ht="12.75">
      <c r="A348" s="174" t="s">
        <v>462</v>
      </c>
      <c r="B348">
        <v>2.406</v>
      </c>
      <c r="C348">
        <v>2.658</v>
      </c>
      <c r="E348">
        <f t="shared" si="5"/>
        <v>0.2519999999999998</v>
      </c>
    </row>
    <row r="349" spans="1:5" ht="12.75">
      <c r="A349" s="174" t="s">
        <v>463</v>
      </c>
      <c r="B349">
        <v>2.404</v>
      </c>
      <c r="C349">
        <v>2.654</v>
      </c>
      <c r="E349">
        <f t="shared" si="5"/>
        <v>0.25</v>
      </c>
    </row>
    <row r="350" spans="1:5" ht="12.75">
      <c r="A350" s="174" t="s">
        <v>464</v>
      </c>
      <c r="B350" s="119">
        <v>2.4</v>
      </c>
      <c r="C350">
        <v>2.648</v>
      </c>
      <c r="E350">
        <f t="shared" si="5"/>
        <v>0.24800000000000022</v>
      </c>
    </row>
    <row r="351" spans="1:5" ht="12.75">
      <c r="A351" s="174" t="s">
        <v>465</v>
      </c>
      <c r="B351">
        <v>2.396</v>
      </c>
      <c r="C351">
        <v>2.644</v>
      </c>
      <c r="E351">
        <f t="shared" si="5"/>
        <v>0.24800000000000022</v>
      </c>
    </row>
    <row r="352" spans="1:5" ht="12.75">
      <c r="A352" s="174" t="s">
        <v>466</v>
      </c>
      <c r="B352">
        <v>2.39</v>
      </c>
      <c r="C352">
        <v>2.638</v>
      </c>
      <c r="E352">
        <f t="shared" si="5"/>
        <v>0.24799999999999978</v>
      </c>
    </row>
    <row r="353" spans="1:5" ht="12.75">
      <c r="A353" s="174" t="s">
        <v>467</v>
      </c>
      <c r="B353">
        <v>2.388</v>
      </c>
      <c r="C353">
        <v>2.638</v>
      </c>
      <c r="E353">
        <f t="shared" si="5"/>
        <v>0.25</v>
      </c>
    </row>
    <row r="354" spans="1:5" ht="12.75">
      <c r="A354" s="174" t="s">
        <v>468</v>
      </c>
      <c r="B354">
        <v>2.388</v>
      </c>
      <c r="C354">
        <v>2.638</v>
      </c>
      <c r="E354">
        <f t="shared" si="5"/>
        <v>0.25</v>
      </c>
    </row>
    <row r="355" spans="1:5" ht="12.75">
      <c r="A355" s="174" t="s">
        <v>469</v>
      </c>
      <c r="B355">
        <v>2.386</v>
      </c>
      <c r="C355">
        <v>2.64</v>
      </c>
      <c r="E355">
        <f t="shared" si="5"/>
        <v>0.254</v>
      </c>
    </row>
    <row r="356" spans="1:5" ht="12.75">
      <c r="A356" s="174" t="s">
        <v>470</v>
      </c>
      <c r="B356">
        <v>2.384</v>
      </c>
      <c r="C356">
        <v>2.642</v>
      </c>
      <c r="E356">
        <f t="shared" si="5"/>
        <v>0.258</v>
      </c>
    </row>
    <row r="357" spans="1:5" ht="12.75">
      <c r="A357" s="174" t="s">
        <v>471</v>
      </c>
      <c r="B357">
        <v>2.384</v>
      </c>
      <c r="C357">
        <v>2.642</v>
      </c>
      <c r="E357">
        <f t="shared" si="5"/>
        <v>0.258</v>
      </c>
    </row>
    <row r="358" spans="1:5" ht="12.75">
      <c r="A358" s="174" t="s">
        <v>472</v>
      </c>
      <c r="B358">
        <v>2.382</v>
      </c>
      <c r="C358">
        <v>2.642</v>
      </c>
      <c r="E358">
        <f t="shared" si="5"/>
        <v>0.2599999999999998</v>
      </c>
    </row>
    <row r="359" spans="1:5" ht="12.75">
      <c r="A359" s="174" t="s">
        <v>473</v>
      </c>
      <c r="B359">
        <v>2.378</v>
      </c>
      <c r="C359">
        <v>2.638</v>
      </c>
      <c r="E359">
        <f t="shared" si="5"/>
        <v>0.2599999999999998</v>
      </c>
    </row>
    <row r="360" spans="1:5" ht="12.75">
      <c r="A360" s="174" t="s">
        <v>474</v>
      </c>
      <c r="B360">
        <v>2.378</v>
      </c>
      <c r="C360">
        <v>2.642</v>
      </c>
      <c r="E360">
        <f t="shared" si="5"/>
        <v>0.2639999999999998</v>
      </c>
    </row>
    <row r="361" spans="1:5" ht="12.75">
      <c r="A361" s="174" t="s">
        <v>475</v>
      </c>
      <c r="B361">
        <v>2.38</v>
      </c>
      <c r="C361">
        <v>2.644</v>
      </c>
      <c r="E361">
        <f t="shared" si="5"/>
        <v>0.26400000000000023</v>
      </c>
    </row>
    <row r="362" spans="1:5" ht="12.75">
      <c r="A362" s="174" t="s">
        <v>476</v>
      </c>
      <c r="B362">
        <v>2.386</v>
      </c>
      <c r="C362">
        <v>2.65</v>
      </c>
      <c r="E362">
        <f t="shared" si="5"/>
        <v>0.2639999999999998</v>
      </c>
    </row>
    <row r="363" spans="1:5" ht="12.75">
      <c r="A363" s="174" t="s">
        <v>477</v>
      </c>
      <c r="B363">
        <v>2.386</v>
      </c>
      <c r="C363">
        <v>2.65</v>
      </c>
      <c r="E363">
        <f t="shared" si="5"/>
        <v>0.2639999999999998</v>
      </c>
    </row>
    <row r="364" spans="1:5" ht="12.75">
      <c r="A364" s="174" t="s">
        <v>478</v>
      </c>
      <c r="B364">
        <v>2.386</v>
      </c>
      <c r="C364">
        <v>2.65</v>
      </c>
      <c r="E364">
        <f t="shared" si="5"/>
        <v>0.2639999999999998</v>
      </c>
    </row>
    <row r="365" spans="1:5" ht="12.75">
      <c r="A365" s="174" t="s">
        <v>479</v>
      </c>
      <c r="B365">
        <v>2.398</v>
      </c>
      <c r="C365">
        <v>2.666</v>
      </c>
      <c r="E365">
        <f t="shared" si="5"/>
        <v>0.2679999999999998</v>
      </c>
    </row>
    <row r="366" spans="1:5" ht="12.75">
      <c r="A366" s="174" t="s">
        <v>480</v>
      </c>
      <c r="B366">
        <v>2.396</v>
      </c>
      <c r="C366">
        <v>2.662</v>
      </c>
      <c r="E366">
        <f t="shared" si="5"/>
        <v>0.266</v>
      </c>
    </row>
    <row r="367" spans="1:5" ht="12.75">
      <c r="A367" s="174" t="s">
        <v>481</v>
      </c>
      <c r="B367" s="119">
        <v>2.4</v>
      </c>
      <c r="C367">
        <v>2.666</v>
      </c>
      <c r="E367">
        <f t="shared" si="5"/>
        <v>0.266</v>
      </c>
    </row>
    <row r="368" spans="1:5" ht="12.75">
      <c r="A368" s="174" t="s">
        <v>482</v>
      </c>
      <c r="B368">
        <v>2.396</v>
      </c>
      <c r="C368">
        <v>2.66</v>
      </c>
      <c r="E368">
        <f t="shared" si="5"/>
        <v>0.26400000000000023</v>
      </c>
    </row>
    <row r="369" spans="1:5" ht="12.75">
      <c r="A369" s="174" t="s">
        <v>483</v>
      </c>
      <c r="B369">
        <v>2.398</v>
      </c>
      <c r="C369">
        <v>2.662</v>
      </c>
      <c r="E369">
        <f t="shared" si="5"/>
        <v>0.2639999999999998</v>
      </c>
    </row>
    <row r="370" spans="1:5" ht="12.75">
      <c r="A370" s="174" t="s">
        <v>484</v>
      </c>
      <c r="B370">
        <v>2.398</v>
      </c>
      <c r="C370">
        <v>2.662</v>
      </c>
      <c r="E370">
        <f t="shared" si="5"/>
        <v>0.2639999999999998</v>
      </c>
    </row>
    <row r="371" spans="1:5" ht="12.75">
      <c r="A371" s="174" t="s">
        <v>485</v>
      </c>
      <c r="B371">
        <v>2.396</v>
      </c>
      <c r="C371">
        <v>2.662</v>
      </c>
      <c r="E371">
        <f t="shared" si="5"/>
        <v>0.266</v>
      </c>
    </row>
    <row r="372" spans="1:5" ht="12.75">
      <c r="A372" s="174" t="s">
        <v>486</v>
      </c>
      <c r="B372">
        <v>2.398</v>
      </c>
      <c r="C372">
        <v>2.662</v>
      </c>
      <c r="E372">
        <f t="shared" si="5"/>
        <v>0.2639999999999998</v>
      </c>
    </row>
    <row r="373" spans="1:5" ht="12.75">
      <c r="A373" s="174" t="s">
        <v>487</v>
      </c>
      <c r="B373">
        <v>2.398</v>
      </c>
      <c r="C373">
        <v>2.662</v>
      </c>
      <c r="E373">
        <f t="shared" si="5"/>
        <v>0.2639999999999998</v>
      </c>
    </row>
    <row r="374" spans="1:5" ht="12.75">
      <c r="A374" s="174" t="s">
        <v>488</v>
      </c>
      <c r="B374">
        <v>2.394</v>
      </c>
      <c r="C374">
        <v>2.658</v>
      </c>
      <c r="E374">
        <f t="shared" si="5"/>
        <v>0.2639999999999998</v>
      </c>
    </row>
    <row r="375" spans="1:5" ht="12.75">
      <c r="A375" s="174" t="s">
        <v>489</v>
      </c>
      <c r="B375">
        <v>2.396</v>
      </c>
      <c r="C375">
        <v>2.656</v>
      </c>
      <c r="E375">
        <f t="shared" si="5"/>
        <v>0.26000000000000023</v>
      </c>
    </row>
    <row r="376" spans="1:5" ht="12.75">
      <c r="A376" s="174" t="s">
        <v>490</v>
      </c>
      <c r="B376">
        <v>2.378</v>
      </c>
      <c r="C376">
        <v>2.642</v>
      </c>
      <c r="E376">
        <f t="shared" si="5"/>
        <v>0.2639999999999998</v>
      </c>
    </row>
    <row r="377" spans="1:5" ht="12.75">
      <c r="A377" s="174" t="s">
        <v>491</v>
      </c>
      <c r="B377">
        <v>2.374</v>
      </c>
      <c r="C377">
        <v>2.64</v>
      </c>
      <c r="E377">
        <f t="shared" si="5"/>
        <v>0.266</v>
      </c>
    </row>
    <row r="378" spans="1:5" ht="12.75">
      <c r="A378" s="174" t="s">
        <v>492</v>
      </c>
      <c r="B378">
        <v>2.372</v>
      </c>
      <c r="C378">
        <v>2.64</v>
      </c>
      <c r="E378">
        <f t="shared" si="5"/>
        <v>0.26800000000000024</v>
      </c>
    </row>
    <row r="379" spans="1:5" ht="12.75">
      <c r="A379" s="174" t="s">
        <v>493</v>
      </c>
      <c r="B379">
        <v>2.384</v>
      </c>
      <c r="C379">
        <v>2.644</v>
      </c>
      <c r="E379">
        <f t="shared" si="5"/>
        <v>0.26000000000000023</v>
      </c>
    </row>
    <row r="380" spans="1:5" ht="12.75">
      <c r="A380" s="174" t="s">
        <v>494</v>
      </c>
      <c r="B380">
        <v>2.39</v>
      </c>
      <c r="C380">
        <v>2.652</v>
      </c>
      <c r="E380">
        <f t="shared" si="5"/>
        <v>0.262</v>
      </c>
    </row>
    <row r="381" spans="1:5" ht="12.75">
      <c r="A381" s="174" t="s">
        <v>495</v>
      </c>
      <c r="B381">
        <v>2.394</v>
      </c>
      <c r="C381">
        <v>2.658</v>
      </c>
      <c r="E381">
        <f t="shared" si="5"/>
        <v>0.2639999999999998</v>
      </c>
    </row>
    <row r="382" spans="1:5" ht="12.75">
      <c r="A382" s="174" t="s">
        <v>496</v>
      </c>
      <c r="B382">
        <v>2.402</v>
      </c>
      <c r="C382">
        <v>2.66</v>
      </c>
      <c r="E382">
        <f t="shared" si="5"/>
        <v>0.258</v>
      </c>
    </row>
    <row r="383" spans="1:5" ht="12.75">
      <c r="A383" s="174" t="s">
        <v>497</v>
      </c>
      <c r="B383">
        <v>2.402</v>
      </c>
      <c r="C383">
        <v>2.662</v>
      </c>
      <c r="E383">
        <f t="shared" si="5"/>
        <v>0.2599999999999998</v>
      </c>
    </row>
    <row r="384" spans="1:5" ht="12.75">
      <c r="A384" s="174" t="s">
        <v>498</v>
      </c>
      <c r="B384">
        <v>2.402</v>
      </c>
      <c r="C384">
        <v>2.664</v>
      </c>
      <c r="E384">
        <f t="shared" si="5"/>
        <v>0.262</v>
      </c>
    </row>
    <row r="385" spans="1:5" ht="12.75">
      <c r="A385" s="174" t="s">
        <v>499</v>
      </c>
      <c r="B385">
        <v>2.388</v>
      </c>
      <c r="C385">
        <v>2.64</v>
      </c>
      <c r="E385">
        <f t="shared" si="5"/>
        <v>0.2520000000000002</v>
      </c>
    </row>
    <row r="386" spans="1:5" ht="12.75">
      <c r="A386" s="174" t="s">
        <v>500</v>
      </c>
      <c r="B386">
        <v>2.384</v>
      </c>
      <c r="C386">
        <v>2.634</v>
      </c>
      <c r="E386">
        <f t="shared" si="5"/>
        <v>0.25</v>
      </c>
    </row>
    <row r="387" spans="1:5" ht="12.75">
      <c r="A387" s="174" t="s">
        <v>501</v>
      </c>
      <c r="B387">
        <v>2.38</v>
      </c>
      <c r="C387">
        <v>2.622</v>
      </c>
      <c r="E387">
        <f t="shared" si="5"/>
        <v>0.242</v>
      </c>
    </row>
    <row r="388" spans="1:5" ht="12.75">
      <c r="A388" s="174" t="s">
        <v>502</v>
      </c>
      <c r="B388">
        <v>2.374</v>
      </c>
      <c r="C388">
        <v>2.612</v>
      </c>
      <c r="E388">
        <f t="shared" si="5"/>
        <v>0.238</v>
      </c>
    </row>
    <row r="389" spans="1:5" ht="12.75">
      <c r="A389" s="174" t="s">
        <v>503</v>
      </c>
      <c r="B389">
        <v>2.362</v>
      </c>
      <c r="C389" s="119">
        <v>2.6</v>
      </c>
      <c r="E389">
        <f t="shared" si="5"/>
        <v>0.238</v>
      </c>
    </row>
    <row r="390" spans="1:5" ht="12.75">
      <c r="A390" s="174" t="s">
        <v>504</v>
      </c>
      <c r="B390">
        <v>2.35</v>
      </c>
      <c r="C390">
        <v>2.58</v>
      </c>
      <c r="E390">
        <f aca="true" t="shared" si="6" ref="E390:E453">C390-B390</f>
        <v>0.22999999999999998</v>
      </c>
    </row>
    <row r="391" spans="1:5" ht="12.75">
      <c r="A391" s="174" t="s">
        <v>505</v>
      </c>
      <c r="B391">
        <v>2.342</v>
      </c>
      <c r="C391">
        <v>2.566</v>
      </c>
      <c r="E391">
        <f t="shared" si="6"/>
        <v>0.22399999999999975</v>
      </c>
    </row>
    <row r="392" spans="1:5" ht="12.75">
      <c r="A392" s="174" t="s">
        <v>506</v>
      </c>
      <c r="B392">
        <v>2.344</v>
      </c>
      <c r="C392">
        <v>2.566</v>
      </c>
      <c r="E392">
        <f t="shared" si="6"/>
        <v>0.22199999999999998</v>
      </c>
    </row>
    <row r="393" spans="1:5" ht="12.75">
      <c r="A393" s="174" t="s">
        <v>507</v>
      </c>
      <c r="B393">
        <v>2.346</v>
      </c>
      <c r="C393">
        <v>2.566</v>
      </c>
      <c r="E393">
        <f t="shared" si="6"/>
        <v>0.21999999999999975</v>
      </c>
    </row>
    <row r="394" spans="1:5" ht="12.75">
      <c r="A394" s="174" t="s">
        <v>508</v>
      </c>
      <c r="B394">
        <v>2.342</v>
      </c>
      <c r="C394">
        <v>2.556</v>
      </c>
      <c r="E394">
        <f t="shared" si="6"/>
        <v>0.21399999999999997</v>
      </c>
    </row>
    <row r="395" spans="1:5" ht="12.75">
      <c r="A395" s="174" t="s">
        <v>509</v>
      </c>
      <c r="B395">
        <v>2.336</v>
      </c>
      <c r="C395">
        <v>2.546</v>
      </c>
      <c r="E395">
        <f t="shared" si="6"/>
        <v>0.20999999999999996</v>
      </c>
    </row>
    <row r="396" spans="1:5" ht="12.75">
      <c r="A396" s="174" t="s">
        <v>510</v>
      </c>
      <c r="B396">
        <v>2.334</v>
      </c>
      <c r="C396">
        <v>2.544</v>
      </c>
      <c r="E396">
        <f t="shared" si="6"/>
        <v>0.20999999999999996</v>
      </c>
    </row>
    <row r="397" spans="1:5" ht="12.75">
      <c r="A397" s="174" t="s">
        <v>511</v>
      </c>
      <c r="B397">
        <v>2.332</v>
      </c>
      <c r="C397">
        <v>2.536</v>
      </c>
      <c r="E397">
        <f t="shared" si="6"/>
        <v>0.20400000000000018</v>
      </c>
    </row>
    <row r="398" spans="1:5" ht="12.75">
      <c r="A398" s="174" t="s">
        <v>512</v>
      </c>
      <c r="B398">
        <v>2.324</v>
      </c>
      <c r="C398">
        <v>2.528</v>
      </c>
      <c r="E398">
        <f t="shared" si="6"/>
        <v>0.20400000000000018</v>
      </c>
    </row>
    <row r="399" spans="1:5" ht="12.75">
      <c r="A399" s="174" t="s">
        <v>513</v>
      </c>
      <c r="B399">
        <v>2.316</v>
      </c>
      <c r="C399">
        <v>2.524</v>
      </c>
      <c r="E399">
        <f t="shared" si="6"/>
        <v>0.20800000000000018</v>
      </c>
    </row>
    <row r="400" spans="1:5" ht="12.75">
      <c r="A400" s="174" t="s">
        <v>514</v>
      </c>
      <c r="B400">
        <v>2.31</v>
      </c>
      <c r="C400">
        <v>2.52</v>
      </c>
      <c r="E400">
        <f t="shared" si="6"/>
        <v>0.20999999999999996</v>
      </c>
    </row>
    <row r="401" spans="1:5" ht="12.75">
      <c r="A401" s="174" t="s">
        <v>515</v>
      </c>
      <c r="B401">
        <v>2.314</v>
      </c>
      <c r="C401">
        <v>2.532</v>
      </c>
      <c r="E401">
        <f t="shared" si="6"/>
        <v>0.21799999999999997</v>
      </c>
    </row>
    <row r="402" spans="1:5" ht="12.75">
      <c r="A402" s="174" t="s">
        <v>516</v>
      </c>
      <c r="B402">
        <v>2.322</v>
      </c>
      <c r="C402">
        <v>2.544</v>
      </c>
      <c r="E402">
        <f t="shared" si="6"/>
        <v>0.22199999999999998</v>
      </c>
    </row>
    <row r="403" spans="1:5" ht="12.75">
      <c r="A403" s="174" t="s">
        <v>517</v>
      </c>
      <c r="B403">
        <v>2.332</v>
      </c>
      <c r="C403">
        <v>2.552</v>
      </c>
      <c r="E403">
        <f t="shared" si="6"/>
        <v>0.2200000000000002</v>
      </c>
    </row>
    <row r="404" spans="1:5" ht="12.75">
      <c r="A404" s="174" t="s">
        <v>518</v>
      </c>
      <c r="B404">
        <v>2.338</v>
      </c>
      <c r="C404">
        <v>2.56</v>
      </c>
      <c r="E404">
        <f t="shared" si="6"/>
        <v>0.22199999999999998</v>
      </c>
    </row>
    <row r="405" spans="1:5" ht="12.75">
      <c r="A405" s="174" t="s">
        <v>519</v>
      </c>
      <c r="B405">
        <v>2.342</v>
      </c>
      <c r="C405">
        <v>2.562</v>
      </c>
      <c r="E405">
        <f t="shared" si="6"/>
        <v>0.21999999999999975</v>
      </c>
    </row>
    <row r="406" spans="1:5" ht="12.75">
      <c r="A406" s="174" t="s">
        <v>520</v>
      </c>
      <c r="B406">
        <v>2.34</v>
      </c>
      <c r="C406">
        <v>2.564</v>
      </c>
      <c r="E406">
        <f t="shared" si="6"/>
        <v>0.2240000000000002</v>
      </c>
    </row>
    <row r="407" spans="1:5" ht="12.75">
      <c r="A407" s="174" t="s">
        <v>521</v>
      </c>
      <c r="B407">
        <v>2.336</v>
      </c>
      <c r="C407">
        <v>2.56</v>
      </c>
      <c r="E407">
        <f t="shared" si="6"/>
        <v>0.2240000000000002</v>
      </c>
    </row>
    <row r="408" spans="1:5" ht="12.75">
      <c r="A408" s="174" t="s">
        <v>522</v>
      </c>
      <c r="B408">
        <v>2.322</v>
      </c>
      <c r="C408">
        <v>2.55</v>
      </c>
      <c r="E408">
        <f t="shared" si="6"/>
        <v>0.22799999999999976</v>
      </c>
    </row>
    <row r="409" spans="1:5" ht="12.75">
      <c r="A409" s="174" t="s">
        <v>523</v>
      </c>
      <c r="B409">
        <v>2.312</v>
      </c>
      <c r="C409">
        <v>2.54</v>
      </c>
      <c r="E409">
        <f t="shared" si="6"/>
        <v>0.2280000000000002</v>
      </c>
    </row>
    <row r="410" spans="1:5" ht="12.75">
      <c r="A410" s="174" t="s">
        <v>524</v>
      </c>
      <c r="B410">
        <v>2.306</v>
      </c>
      <c r="C410">
        <v>2.536</v>
      </c>
      <c r="E410">
        <f t="shared" si="6"/>
        <v>0.22999999999999998</v>
      </c>
    </row>
    <row r="411" spans="1:5" ht="12.75">
      <c r="A411" s="174" t="s">
        <v>525</v>
      </c>
      <c r="B411">
        <v>2.294</v>
      </c>
      <c r="C411">
        <v>2.524</v>
      </c>
      <c r="E411">
        <f t="shared" si="6"/>
        <v>0.22999999999999998</v>
      </c>
    </row>
    <row r="412" spans="1:5" ht="12.75">
      <c r="A412" s="174" t="s">
        <v>526</v>
      </c>
      <c r="B412">
        <v>2.29</v>
      </c>
      <c r="C412">
        <v>2.518</v>
      </c>
      <c r="E412">
        <f t="shared" si="6"/>
        <v>0.22799999999999976</v>
      </c>
    </row>
    <row r="413" spans="1:5" ht="12.75">
      <c r="A413" s="174" t="s">
        <v>527</v>
      </c>
      <c r="B413">
        <v>2.282</v>
      </c>
      <c r="C413">
        <v>2.51</v>
      </c>
      <c r="E413">
        <f t="shared" si="6"/>
        <v>0.22799999999999976</v>
      </c>
    </row>
    <row r="414" spans="1:5" ht="12.75">
      <c r="A414" s="174" t="s">
        <v>528</v>
      </c>
      <c r="B414">
        <v>2.272</v>
      </c>
      <c r="C414">
        <v>2.496</v>
      </c>
      <c r="E414">
        <f t="shared" si="6"/>
        <v>0.2240000000000002</v>
      </c>
    </row>
    <row r="415" spans="1:5" ht="12.75">
      <c r="A415" s="174" t="s">
        <v>529</v>
      </c>
      <c r="B415">
        <v>2.262</v>
      </c>
      <c r="C415">
        <v>2.484</v>
      </c>
      <c r="E415">
        <f t="shared" si="6"/>
        <v>0.22199999999999998</v>
      </c>
    </row>
    <row r="416" spans="1:5" ht="12.75">
      <c r="A416" s="174" t="s">
        <v>530</v>
      </c>
      <c r="B416">
        <v>2.254</v>
      </c>
      <c r="C416">
        <v>2.48</v>
      </c>
      <c r="E416">
        <f t="shared" si="6"/>
        <v>0.22599999999999998</v>
      </c>
    </row>
    <row r="417" spans="1:5" ht="12.75">
      <c r="A417" s="174" t="s">
        <v>531</v>
      </c>
      <c r="B417">
        <v>2.246</v>
      </c>
      <c r="C417">
        <v>2.474</v>
      </c>
      <c r="E417">
        <f t="shared" si="6"/>
        <v>0.2280000000000002</v>
      </c>
    </row>
    <row r="418" spans="1:5" ht="12.75">
      <c r="A418" s="174" t="s">
        <v>532</v>
      </c>
      <c r="B418">
        <v>2.234</v>
      </c>
      <c r="C418">
        <v>2.462</v>
      </c>
      <c r="E418">
        <f t="shared" si="6"/>
        <v>0.2280000000000002</v>
      </c>
    </row>
    <row r="419" spans="1:5" ht="12.75">
      <c r="A419" s="174" t="s">
        <v>533</v>
      </c>
      <c r="B419">
        <v>2.22</v>
      </c>
      <c r="C419">
        <v>2.44</v>
      </c>
      <c r="E419">
        <f t="shared" si="6"/>
        <v>0.21999999999999975</v>
      </c>
    </row>
    <row r="420" spans="1:5" ht="12.75">
      <c r="A420" s="174" t="s">
        <v>534</v>
      </c>
      <c r="B420">
        <v>2.21</v>
      </c>
      <c r="C420">
        <v>2.424</v>
      </c>
      <c r="E420">
        <f t="shared" si="6"/>
        <v>0.21399999999999997</v>
      </c>
    </row>
    <row r="421" spans="1:5" ht="12.75">
      <c r="A421" s="174" t="s">
        <v>535</v>
      </c>
      <c r="B421">
        <v>2.198</v>
      </c>
      <c r="C421">
        <v>2.41</v>
      </c>
      <c r="E421">
        <f t="shared" si="6"/>
        <v>0.2120000000000002</v>
      </c>
    </row>
    <row r="422" spans="1:5" ht="12.75">
      <c r="A422" s="174" t="s">
        <v>536</v>
      </c>
      <c r="B422">
        <v>2.188</v>
      </c>
      <c r="C422">
        <v>2.402</v>
      </c>
      <c r="E422">
        <f t="shared" si="6"/>
        <v>0.21399999999999997</v>
      </c>
    </row>
    <row r="423" spans="1:5" ht="12.75">
      <c r="A423" s="174" t="s">
        <v>537</v>
      </c>
      <c r="B423">
        <v>2.174</v>
      </c>
      <c r="C423">
        <v>2.39</v>
      </c>
      <c r="E423">
        <f t="shared" si="6"/>
        <v>0.2160000000000002</v>
      </c>
    </row>
    <row r="424" spans="1:5" ht="12.75">
      <c r="A424" s="174" t="s">
        <v>538</v>
      </c>
      <c r="B424">
        <v>2.16</v>
      </c>
      <c r="C424">
        <v>2.374</v>
      </c>
      <c r="E424">
        <f t="shared" si="6"/>
        <v>0.21399999999999997</v>
      </c>
    </row>
    <row r="425" spans="1:5" ht="12.75">
      <c r="A425" s="174" t="s">
        <v>539</v>
      </c>
      <c r="B425">
        <v>2.148</v>
      </c>
      <c r="C425">
        <v>2.36</v>
      </c>
      <c r="E425">
        <f t="shared" si="6"/>
        <v>0.21199999999999974</v>
      </c>
    </row>
    <row r="426" spans="1:5" ht="12.75">
      <c r="A426" s="174" t="s">
        <v>540</v>
      </c>
      <c r="B426">
        <v>2.126</v>
      </c>
      <c r="C426">
        <v>2.336</v>
      </c>
      <c r="E426">
        <f t="shared" si="6"/>
        <v>0.20999999999999996</v>
      </c>
    </row>
    <row r="427" spans="1:5" ht="12.75">
      <c r="A427" s="174" t="s">
        <v>541</v>
      </c>
      <c r="B427">
        <v>2.104</v>
      </c>
      <c r="C427">
        <v>2.32</v>
      </c>
      <c r="E427">
        <f t="shared" si="6"/>
        <v>0.21599999999999975</v>
      </c>
    </row>
    <row r="428" spans="1:5" ht="12.75">
      <c r="A428" s="174" t="s">
        <v>542</v>
      </c>
      <c r="B428">
        <v>2.072</v>
      </c>
      <c r="C428">
        <v>2.286</v>
      </c>
      <c r="E428">
        <f t="shared" si="6"/>
        <v>0.21399999999999997</v>
      </c>
    </row>
    <row r="429" spans="1:5" ht="12.75">
      <c r="A429" s="174" t="s">
        <v>543</v>
      </c>
      <c r="B429">
        <v>1.976</v>
      </c>
      <c r="C429" s="119">
        <v>2.2</v>
      </c>
      <c r="E429">
        <f t="shared" si="6"/>
        <v>0.2240000000000002</v>
      </c>
    </row>
    <row r="430" spans="1:5" ht="12.75">
      <c r="A430" s="174" t="s">
        <v>544</v>
      </c>
      <c r="B430">
        <v>1.96</v>
      </c>
      <c r="C430">
        <v>2.17</v>
      </c>
      <c r="E430">
        <f t="shared" si="6"/>
        <v>0.20999999999999996</v>
      </c>
    </row>
    <row r="431" spans="1:5" ht="12.75">
      <c r="A431" s="174" t="s">
        <v>545</v>
      </c>
      <c r="B431">
        <v>1.948</v>
      </c>
      <c r="C431">
        <v>2.16</v>
      </c>
      <c r="E431">
        <f t="shared" si="6"/>
        <v>0.2120000000000002</v>
      </c>
    </row>
    <row r="432" spans="1:5" ht="12.75">
      <c r="A432" s="174" t="s">
        <v>546</v>
      </c>
      <c r="B432">
        <v>1.934</v>
      </c>
      <c r="C432">
        <v>2.146</v>
      </c>
      <c r="E432">
        <f t="shared" si="6"/>
        <v>0.21199999999999997</v>
      </c>
    </row>
    <row r="433" spans="1:5" ht="12.75">
      <c r="A433" s="174" t="s">
        <v>547</v>
      </c>
      <c r="B433">
        <v>1.918</v>
      </c>
      <c r="C433">
        <v>2.13</v>
      </c>
      <c r="E433">
        <f t="shared" si="6"/>
        <v>0.21199999999999997</v>
      </c>
    </row>
    <row r="434" spans="1:5" ht="12.75">
      <c r="A434" s="174" t="s">
        <v>548</v>
      </c>
      <c r="B434">
        <v>1.892</v>
      </c>
      <c r="C434">
        <v>2.102</v>
      </c>
      <c r="E434">
        <f t="shared" si="6"/>
        <v>0.20999999999999996</v>
      </c>
    </row>
    <row r="435" spans="1:5" ht="12.75">
      <c r="A435" s="174" t="s">
        <v>549</v>
      </c>
      <c r="B435">
        <v>1.864</v>
      </c>
      <c r="C435">
        <v>2.072</v>
      </c>
      <c r="E435">
        <f t="shared" si="6"/>
        <v>0.20799999999999996</v>
      </c>
    </row>
    <row r="436" spans="1:5" ht="12.75">
      <c r="A436" s="174" t="s">
        <v>550</v>
      </c>
      <c r="B436">
        <v>1.852</v>
      </c>
      <c r="C436">
        <v>2.062</v>
      </c>
      <c r="E436">
        <f t="shared" si="6"/>
        <v>0.20999999999999974</v>
      </c>
    </row>
    <row r="437" spans="1:5" ht="12.75">
      <c r="A437" s="174" t="s">
        <v>551</v>
      </c>
      <c r="B437">
        <v>1.846</v>
      </c>
      <c r="C437">
        <v>2.06</v>
      </c>
      <c r="E437">
        <f t="shared" si="6"/>
        <v>0.21399999999999997</v>
      </c>
    </row>
    <row r="438" spans="1:5" ht="12.75">
      <c r="A438" s="174" t="s">
        <v>552</v>
      </c>
      <c r="B438">
        <v>1.83</v>
      </c>
      <c r="C438">
        <v>2.048</v>
      </c>
      <c r="E438">
        <f t="shared" si="6"/>
        <v>0.21799999999999997</v>
      </c>
    </row>
    <row r="439" spans="1:5" ht="12.75">
      <c r="A439" s="174" t="s">
        <v>553</v>
      </c>
      <c r="B439">
        <v>1.816</v>
      </c>
      <c r="C439">
        <v>2.032</v>
      </c>
      <c r="E439">
        <f t="shared" si="6"/>
        <v>0.21599999999999997</v>
      </c>
    </row>
    <row r="440" spans="1:5" ht="12.75">
      <c r="A440" s="174" t="s">
        <v>554</v>
      </c>
      <c r="B440">
        <v>1.796</v>
      </c>
      <c r="C440">
        <v>2.016</v>
      </c>
      <c r="E440">
        <f t="shared" si="6"/>
        <v>0.21999999999999997</v>
      </c>
    </row>
    <row r="441" spans="1:5" ht="12.75">
      <c r="A441" s="174" t="s">
        <v>555</v>
      </c>
      <c r="B441">
        <v>1.79</v>
      </c>
      <c r="C441">
        <v>2.01</v>
      </c>
      <c r="E441">
        <f t="shared" si="6"/>
        <v>0.21999999999999975</v>
      </c>
    </row>
    <row r="442" spans="1:5" ht="12.75">
      <c r="A442" s="174" t="s">
        <v>556</v>
      </c>
      <c r="B442">
        <v>1.784</v>
      </c>
      <c r="C442">
        <v>2.004</v>
      </c>
      <c r="E442">
        <f t="shared" si="6"/>
        <v>0.21999999999999997</v>
      </c>
    </row>
    <row r="443" spans="1:5" ht="12.75">
      <c r="A443" s="174" t="s">
        <v>557</v>
      </c>
      <c r="B443">
        <v>1.784</v>
      </c>
      <c r="C443">
        <v>2.004</v>
      </c>
      <c r="E443">
        <f t="shared" si="6"/>
        <v>0.21999999999999997</v>
      </c>
    </row>
    <row r="444" spans="1:5" ht="12.75">
      <c r="A444" s="174" t="s">
        <v>558</v>
      </c>
      <c r="B444">
        <v>1.782</v>
      </c>
      <c r="C444" s="119">
        <v>2</v>
      </c>
      <c r="E444">
        <f t="shared" si="6"/>
        <v>0.21799999999999997</v>
      </c>
    </row>
    <row r="445" spans="1:5" ht="12.75">
      <c r="A445" s="174" t="s">
        <v>559</v>
      </c>
      <c r="B445">
        <v>1.774</v>
      </c>
      <c r="C445">
        <v>1.992</v>
      </c>
      <c r="E445">
        <f t="shared" si="6"/>
        <v>0.21799999999999997</v>
      </c>
    </row>
    <row r="446" spans="1:5" ht="12.75">
      <c r="A446" s="174" t="s">
        <v>560</v>
      </c>
      <c r="B446">
        <v>1.77</v>
      </c>
      <c r="C446">
        <v>1.986</v>
      </c>
      <c r="E446">
        <f t="shared" si="6"/>
        <v>0.21599999999999997</v>
      </c>
    </row>
    <row r="447" spans="1:5" ht="12.75">
      <c r="A447" s="174" t="s">
        <v>561</v>
      </c>
      <c r="B447">
        <v>1.766</v>
      </c>
      <c r="C447">
        <v>1.982</v>
      </c>
      <c r="E447">
        <f t="shared" si="6"/>
        <v>0.21599999999999997</v>
      </c>
    </row>
    <row r="448" spans="1:5" ht="12.75">
      <c r="A448" s="174" t="s">
        <v>562</v>
      </c>
      <c r="B448">
        <v>1.734</v>
      </c>
      <c r="C448">
        <v>1.95</v>
      </c>
      <c r="E448">
        <f t="shared" si="6"/>
        <v>0.21599999999999997</v>
      </c>
    </row>
    <row r="449" spans="1:5" ht="12.75">
      <c r="A449" s="174" t="s">
        <v>563</v>
      </c>
      <c r="B449">
        <v>1.704</v>
      </c>
      <c r="C449">
        <v>1.924</v>
      </c>
      <c r="E449">
        <f t="shared" si="6"/>
        <v>0.21999999999999997</v>
      </c>
    </row>
    <row r="450" spans="1:5" ht="12.75">
      <c r="A450" s="174" t="s">
        <v>564</v>
      </c>
      <c r="B450">
        <v>1.692</v>
      </c>
      <c r="C450">
        <v>1.908</v>
      </c>
      <c r="E450">
        <f t="shared" si="6"/>
        <v>0.21599999999999997</v>
      </c>
    </row>
    <row r="451" spans="1:5" ht="12.75">
      <c r="A451" s="174" t="s">
        <v>565</v>
      </c>
      <c r="B451">
        <v>1.688</v>
      </c>
      <c r="C451" s="119">
        <v>1.9</v>
      </c>
      <c r="E451">
        <f t="shared" si="6"/>
        <v>0.21199999999999997</v>
      </c>
    </row>
    <row r="452" spans="1:5" ht="12.75">
      <c r="A452" s="174" t="s">
        <v>566</v>
      </c>
      <c r="B452">
        <v>1.682</v>
      </c>
      <c r="C452">
        <v>1.892</v>
      </c>
      <c r="E452">
        <f t="shared" si="6"/>
        <v>0.20999999999999996</v>
      </c>
    </row>
    <row r="453" spans="1:5" ht="12.75">
      <c r="A453" s="174" t="s">
        <v>567</v>
      </c>
      <c r="B453">
        <v>1.682</v>
      </c>
      <c r="C453">
        <v>1.896</v>
      </c>
      <c r="E453">
        <f t="shared" si="6"/>
        <v>0.21399999999999997</v>
      </c>
    </row>
    <row r="454" spans="1:5" ht="12.75">
      <c r="A454" s="174" t="s">
        <v>568</v>
      </c>
      <c r="B454">
        <v>1.668</v>
      </c>
      <c r="C454">
        <v>1.884</v>
      </c>
      <c r="E454">
        <f aca="true" t="shared" si="7" ref="E454:E517">C454-B454</f>
        <v>0.21599999999999997</v>
      </c>
    </row>
    <row r="455" spans="1:5" ht="12.75">
      <c r="A455" s="174" t="s">
        <v>569</v>
      </c>
      <c r="B455">
        <v>1.658</v>
      </c>
      <c r="C455">
        <v>1.872</v>
      </c>
      <c r="E455">
        <f t="shared" si="7"/>
        <v>0.2140000000000002</v>
      </c>
    </row>
    <row r="456" spans="1:5" ht="12.75">
      <c r="A456" s="174" t="s">
        <v>570</v>
      </c>
      <c r="B456">
        <v>1.638</v>
      </c>
      <c r="C456">
        <v>1.85</v>
      </c>
      <c r="E456">
        <f t="shared" si="7"/>
        <v>0.2120000000000002</v>
      </c>
    </row>
    <row r="457" spans="1:5" ht="12.75">
      <c r="A457" s="174" t="s">
        <v>571</v>
      </c>
      <c r="B457">
        <v>1.636</v>
      </c>
      <c r="C457">
        <v>1.84</v>
      </c>
      <c r="E457">
        <f t="shared" si="7"/>
        <v>0.20400000000000018</v>
      </c>
    </row>
    <row r="458" spans="1:5" ht="12.75">
      <c r="A458" s="174" t="s">
        <v>572</v>
      </c>
      <c r="B458">
        <v>1.63</v>
      </c>
      <c r="C458">
        <v>1.834</v>
      </c>
      <c r="E458">
        <f t="shared" si="7"/>
        <v>0.20400000000000018</v>
      </c>
    </row>
    <row r="459" spans="1:5" ht="12.75">
      <c r="A459" s="174" t="s">
        <v>573</v>
      </c>
      <c r="B459">
        <v>1.656</v>
      </c>
      <c r="C459">
        <v>1.86</v>
      </c>
      <c r="E459">
        <f t="shared" si="7"/>
        <v>0.20400000000000018</v>
      </c>
    </row>
    <row r="460" spans="1:5" ht="12.75">
      <c r="A460" s="174" t="s">
        <v>574</v>
      </c>
      <c r="B460">
        <v>1.66</v>
      </c>
      <c r="C460">
        <v>1.864</v>
      </c>
      <c r="E460">
        <f t="shared" si="7"/>
        <v>0.20400000000000018</v>
      </c>
    </row>
    <row r="461" spans="1:5" ht="12.75">
      <c r="A461" s="174" t="s">
        <v>575</v>
      </c>
      <c r="B461">
        <v>1.658</v>
      </c>
      <c r="C461">
        <v>1.87</v>
      </c>
      <c r="E461">
        <f t="shared" si="7"/>
        <v>0.2120000000000002</v>
      </c>
    </row>
    <row r="462" spans="1:5" ht="12.75">
      <c r="A462" s="174" t="s">
        <v>576</v>
      </c>
      <c r="B462">
        <v>1.646</v>
      </c>
      <c r="C462">
        <v>1.86</v>
      </c>
      <c r="E462">
        <f t="shared" si="7"/>
        <v>0.2140000000000002</v>
      </c>
    </row>
    <row r="463" spans="1:5" ht="12.75">
      <c r="A463" s="174" t="s">
        <v>577</v>
      </c>
      <c r="B463">
        <v>1.626</v>
      </c>
      <c r="C463">
        <v>1.836</v>
      </c>
      <c r="E463">
        <f t="shared" si="7"/>
        <v>0.2100000000000002</v>
      </c>
    </row>
    <row r="464" spans="1:5" ht="12.75">
      <c r="A464" s="174" t="s">
        <v>578</v>
      </c>
      <c r="B464">
        <v>1.624</v>
      </c>
      <c r="C464">
        <v>1.832</v>
      </c>
      <c r="E464">
        <f t="shared" si="7"/>
        <v>0.20799999999999996</v>
      </c>
    </row>
    <row r="465" spans="1:5" ht="12.75">
      <c r="A465" s="174" t="s">
        <v>579</v>
      </c>
      <c r="B465">
        <v>1.618</v>
      </c>
      <c r="C465">
        <v>1.816</v>
      </c>
      <c r="E465">
        <f t="shared" si="7"/>
        <v>0.19799999999999995</v>
      </c>
    </row>
    <row r="466" spans="1:5" ht="12.75">
      <c r="A466" s="174" t="s">
        <v>580</v>
      </c>
      <c r="B466">
        <v>1.608</v>
      </c>
      <c r="C466">
        <v>1.808</v>
      </c>
      <c r="E466">
        <f t="shared" si="7"/>
        <v>0.19999999999999996</v>
      </c>
    </row>
    <row r="467" spans="1:5" ht="12.75">
      <c r="A467" s="174" t="s">
        <v>581</v>
      </c>
      <c r="B467">
        <v>1.604</v>
      </c>
      <c r="C467">
        <v>1.814</v>
      </c>
      <c r="E467">
        <f t="shared" si="7"/>
        <v>0.20999999999999996</v>
      </c>
    </row>
    <row r="468" spans="1:5" ht="12.75">
      <c r="A468" s="174" t="s">
        <v>582</v>
      </c>
      <c r="B468">
        <v>1.604</v>
      </c>
      <c r="C468">
        <v>1.812</v>
      </c>
      <c r="E468">
        <f t="shared" si="7"/>
        <v>0.20799999999999996</v>
      </c>
    </row>
    <row r="469" spans="1:5" ht="12.75">
      <c r="A469" s="174" t="s">
        <v>583</v>
      </c>
      <c r="B469">
        <v>1.592</v>
      </c>
      <c r="C469">
        <v>1.802</v>
      </c>
      <c r="E469">
        <f t="shared" si="7"/>
        <v>0.20999999999999996</v>
      </c>
    </row>
    <row r="470" spans="1:5" ht="12.75">
      <c r="A470" s="174" t="s">
        <v>584</v>
      </c>
      <c r="B470">
        <v>1.592</v>
      </c>
      <c r="C470">
        <v>1.802</v>
      </c>
      <c r="E470">
        <f t="shared" si="7"/>
        <v>0.20999999999999996</v>
      </c>
    </row>
    <row r="471" spans="1:5" ht="12.75">
      <c r="A471" s="174" t="s">
        <v>585</v>
      </c>
      <c r="B471">
        <v>1.594</v>
      </c>
      <c r="C471" s="119">
        <v>1.8</v>
      </c>
      <c r="E471">
        <f t="shared" si="7"/>
        <v>0.20599999999999996</v>
      </c>
    </row>
    <row r="472" spans="1:5" ht="12.75">
      <c r="A472" s="174" t="s">
        <v>586</v>
      </c>
      <c r="B472">
        <v>1.596</v>
      </c>
      <c r="C472">
        <v>1.804</v>
      </c>
      <c r="E472">
        <f t="shared" si="7"/>
        <v>0.20799999999999996</v>
      </c>
    </row>
    <row r="473" spans="1:5" ht="12.75">
      <c r="A473" s="174" t="s">
        <v>587</v>
      </c>
      <c r="B473">
        <v>1.596</v>
      </c>
      <c r="C473">
        <v>1.81</v>
      </c>
      <c r="E473">
        <f t="shared" si="7"/>
        <v>0.21399999999999997</v>
      </c>
    </row>
    <row r="474" spans="1:5" ht="12.75">
      <c r="A474" s="174" t="s">
        <v>588</v>
      </c>
      <c r="B474">
        <v>1.588</v>
      </c>
      <c r="C474">
        <v>1.792</v>
      </c>
      <c r="E474">
        <f t="shared" si="7"/>
        <v>0.20399999999999996</v>
      </c>
    </row>
    <row r="475" spans="1:5" ht="12.75">
      <c r="A475" s="174" t="s">
        <v>589</v>
      </c>
      <c r="B475">
        <v>1.57</v>
      </c>
      <c r="C475">
        <v>1.776</v>
      </c>
      <c r="E475">
        <f t="shared" si="7"/>
        <v>0.20599999999999996</v>
      </c>
    </row>
    <row r="476" spans="1:5" ht="12.75">
      <c r="A476" s="174" t="s">
        <v>590</v>
      </c>
      <c r="B476">
        <v>1.558</v>
      </c>
      <c r="C476">
        <v>1.756</v>
      </c>
      <c r="E476">
        <f t="shared" si="7"/>
        <v>0.19799999999999995</v>
      </c>
    </row>
    <row r="477" spans="1:5" ht="12.75">
      <c r="A477" s="174" t="s">
        <v>591</v>
      </c>
      <c r="B477">
        <v>1.55</v>
      </c>
      <c r="C477">
        <v>1.744</v>
      </c>
      <c r="E477">
        <f t="shared" si="7"/>
        <v>0.19399999999999995</v>
      </c>
    </row>
    <row r="478" spans="1:5" ht="12.75">
      <c r="A478" s="174" t="s">
        <v>592</v>
      </c>
      <c r="B478">
        <v>1.544</v>
      </c>
      <c r="C478">
        <v>1.734</v>
      </c>
      <c r="E478">
        <f t="shared" si="7"/>
        <v>0.18999999999999995</v>
      </c>
    </row>
    <row r="479" spans="1:5" ht="12.75">
      <c r="A479" s="174" t="s">
        <v>593</v>
      </c>
      <c r="B479">
        <v>1.54</v>
      </c>
      <c r="C479">
        <v>1.742</v>
      </c>
      <c r="E479">
        <f t="shared" si="7"/>
        <v>0.20199999999999996</v>
      </c>
    </row>
    <row r="480" spans="1:5" ht="12.75">
      <c r="A480" s="174" t="s">
        <v>594</v>
      </c>
      <c r="B480">
        <v>1.542</v>
      </c>
      <c r="C480">
        <v>1.746</v>
      </c>
      <c r="E480">
        <f t="shared" si="7"/>
        <v>0.20399999999999996</v>
      </c>
    </row>
    <row r="481" spans="1:5" ht="12.75">
      <c r="A481" s="174" t="s">
        <v>595</v>
      </c>
      <c r="B481">
        <v>1.534</v>
      </c>
      <c r="C481">
        <v>1.74</v>
      </c>
      <c r="E481">
        <f t="shared" si="7"/>
        <v>0.20599999999999996</v>
      </c>
    </row>
    <row r="482" spans="1:5" ht="12.75">
      <c r="A482" s="174" t="s">
        <v>596</v>
      </c>
      <c r="B482">
        <v>1.526</v>
      </c>
      <c r="C482">
        <v>1.732</v>
      </c>
      <c r="E482">
        <f t="shared" si="7"/>
        <v>0.20599999999999996</v>
      </c>
    </row>
    <row r="483" spans="1:5" ht="12.75">
      <c r="A483" s="174" t="s">
        <v>597</v>
      </c>
      <c r="B483">
        <v>1.526</v>
      </c>
      <c r="C483">
        <v>1.734</v>
      </c>
      <c r="E483">
        <f t="shared" si="7"/>
        <v>0.20799999999999996</v>
      </c>
    </row>
    <row r="484" spans="1:5" ht="12.75">
      <c r="A484" s="174" t="s">
        <v>598</v>
      </c>
      <c r="B484">
        <v>1.528</v>
      </c>
      <c r="C484">
        <v>1.742</v>
      </c>
      <c r="E484">
        <f t="shared" si="7"/>
        <v>0.21399999999999997</v>
      </c>
    </row>
    <row r="485" spans="1:5" ht="12.75">
      <c r="A485" s="174" t="s">
        <v>599</v>
      </c>
      <c r="B485">
        <v>1.53</v>
      </c>
      <c r="C485">
        <v>1.746</v>
      </c>
      <c r="E485">
        <f t="shared" si="7"/>
        <v>0.21599999999999997</v>
      </c>
    </row>
    <row r="486" spans="1:5" ht="12.75">
      <c r="A486" s="174" t="s">
        <v>600</v>
      </c>
      <c r="B486">
        <v>1.536</v>
      </c>
      <c r="C486">
        <v>1.75</v>
      </c>
      <c r="E486">
        <f t="shared" si="7"/>
        <v>0.21399999999999997</v>
      </c>
    </row>
    <row r="487" spans="1:5" ht="12.75">
      <c r="A487" s="174" t="s">
        <v>601</v>
      </c>
      <c r="B487">
        <v>1.534</v>
      </c>
      <c r="C487">
        <v>1.748</v>
      </c>
      <c r="E487">
        <f t="shared" si="7"/>
        <v>0.21399999999999997</v>
      </c>
    </row>
    <row r="488" spans="1:5" ht="12.75">
      <c r="A488" s="174" t="s">
        <v>602</v>
      </c>
      <c r="B488">
        <v>1.528</v>
      </c>
      <c r="C488">
        <v>1.748</v>
      </c>
      <c r="E488">
        <f t="shared" si="7"/>
        <v>0.21999999999999997</v>
      </c>
    </row>
    <row r="489" spans="1:5" ht="12.75">
      <c r="A489" s="174" t="s">
        <v>603</v>
      </c>
      <c r="B489">
        <v>1.518</v>
      </c>
      <c r="C489">
        <v>1.74</v>
      </c>
      <c r="E489">
        <f t="shared" si="7"/>
        <v>0.22199999999999998</v>
      </c>
    </row>
    <row r="490" spans="1:5" ht="12.75">
      <c r="A490" s="174" t="s">
        <v>604</v>
      </c>
      <c r="B490">
        <v>1.512</v>
      </c>
      <c r="C490">
        <v>1.738</v>
      </c>
      <c r="E490">
        <f t="shared" si="7"/>
        <v>0.22599999999999998</v>
      </c>
    </row>
    <row r="491" spans="1:5" ht="12.75">
      <c r="A491" s="174" t="s">
        <v>605</v>
      </c>
      <c r="B491">
        <v>1.51</v>
      </c>
      <c r="C491">
        <v>1.738</v>
      </c>
      <c r="E491">
        <f t="shared" si="7"/>
        <v>0.22799999999999998</v>
      </c>
    </row>
    <row r="492" spans="1:5" ht="12.75">
      <c r="A492" s="174" t="s">
        <v>606</v>
      </c>
      <c r="B492">
        <v>1.51</v>
      </c>
      <c r="C492">
        <v>1.738</v>
      </c>
      <c r="E492">
        <f t="shared" si="7"/>
        <v>0.22799999999999998</v>
      </c>
    </row>
    <row r="493" spans="1:5" ht="12.75">
      <c r="A493" s="174" t="s">
        <v>607</v>
      </c>
      <c r="B493">
        <v>1.506</v>
      </c>
      <c r="C493">
        <v>1.74</v>
      </c>
      <c r="E493">
        <f t="shared" si="7"/>
        <v>0.23399999999999999</v>
      </c>
    </row>
    <row r="494" spans="1:5" ht="12.75">
      <c r="A494" s="174" t="s">
        <v>608</v>
      </c>
      <c r="B494" s="119">
        <v>1.5</v>
      </c>
      <c r="C494">
        <v>1.732</v>
      </c>
      <c r="E494">
        <f t="shared" si="7"/>
        <v>0.23199999999999998</v>
      </c>
    </row>
    <row r="495" spans="1:5" ht="12.75">
      <c r="A495" s="174" t="s">
        <v>609</v>
      </c>
      <c r="B495">
        <v>1.498</v>
      </c>
      <c r="C495">
        <v>1.73</v>
      </c>
      <c r="E495">
        <f t="shared" si="7"/>
        <v>0.23199999999999998</v>
      </c>
    </row>
    <row r="496" spans="1:5" ht="12.75">
      <c r="A496" s="174" t="s">
        <v>610</v>
      </c>
      <c r="B496">
        <v>1.492</v>
      </c>
      <c r="C496">
        <v>1.724</v>
      </c>
      <c r="E496">
        <f t="shared" si="7"/>
        <v>0.23199999999999998</v>
      </c>
    </row>
    <row r="497" spans="1:5" ht="12.75">
      <c r="A497" s="174" t="s">
        <v>611</v>
      </c>
      <c r="B497">
        <v>1.486</v>
      </c>
      <c r="C497">
        <v>1.714</v>
      </c>
      <c r="E497">
        <f t="shared" si="7"/>
        <v>0.22799999999999998</v>
      </c>
    </row>
    <row r="498" spans="1:5" ht="12.75">
      <c r="A498" s="174" t="s">
        <v>612</v>
      </c>
      <c r="B498">
        <v>1.474</v>
      </c>
      <c r="C498">
        <v>1.706</v>
      </c>
      <c r="E498">
        <f t="shared" si="7"/>
        <v>0.23199999999999998</v>
      </c>
    </row>
    <row r="499" spans="1:5" ht="12.75">
      <c r="A499" s="174" t="s">
        <v>613</v>
      </c>
      <c r="B499">
        <v>1.452</v>
      </c>
      <c r="C499">
        <v>1.684</v>
      </c>
      <c r="E499">
        <f t="shared" si="7"/>
        <v>0.23199999999999998</v>
      </c>
    </row>
    <row r="500" spans="1:5" ht="12.75">
      <c r="A500" s="174" t="s">
        <v>614</v>
      </c>
      <c r="B500">
        <v>1.448</v>
      </c>
      <c r="C500">
        <v>1.678</v>
      </c>
      <c r="E500">
        <f t="shared" si="7"/>
        <v>0.22999999999999998</v>
      </c>
    </row>
    <row r="501" spans="1:5" ht="12.75">
      <c r="A501" s="174" t="s">
        <v>615</v>
      </c>
      <c r="B501">
        <v>1.438</v>
      </c>
      <c r="C501">
        <v>1.674</v>
      </c>
      <c r="E501">
        <f t="shared" si="7"/>
        <v>0.236</v>
      </c>
    </row>
    <row r="502" spans="1:5" ht="12.75">
      <c r="A502" s="174" t="s">
        <v>616</v>
      </c>
      <c r="B502">
        <v>1.412</v>
      </c>
      <c r="C502">
        <v>1.644</v>
      </c>
      <c r="E502">
        <f t="shared" si="7"/>
        <v>0.23199999999999998</v>
      </c>
    </row>
    <row r="503" spans="1:5" ht="12.75">
      <c r="A503" s="174" t="s">
        <v>617</v>
      </c>
      <c r="B503">
        <v>1.404</v>
      </c>
      <c r="C503">
        <v>1.642</v>
      </c>
      <c r="E503">
        <f t="shared" si="7"/>
        <v>0.238</v>
      </c>
    </row>
    <row r="504" spans="1:5" ht="12.75">
      <c r="A504" s="174" t="s">
        <v>618</v>
      </c>
      <c r="B504">
        <v>1.396</v>
      </c>
      <c r="C504">
        <v>1.634</v>
      </c>
      <c r="E504">
        <f t="shared" si="7"/>
        <v>0.238</v>
      </c>
    </row>
    <row r="505" spans="1:5" ht="12.75">
      <c r="A505" s="174" t="s">
        <v>619</v>
      </c>
      <c r="B505">
        <v>1.394</v>
      </c>
      <c r="C505">
        <v>1.634</v>
      </c>
      <c r="E505">
        <f t="shared" si="7"/>
        <v>0.24</v>
      </c>
    </row>
    <row r="506" spans="1:5" ht="12.75">
      <c r="A506" s="174" t="s">
        <v>620</v>
      </c>
      <c r="B506">
        <v>1.388</v>
      </c>
      <c r="C506">
        <v>1.622</v>
      </c>
      <c r="E506">
        <f t="shared" si="7"/>
        <v>0.2340000000000002</v>
      </c>
    </row>
    <row r="507" spans="1:5" ht="12.75">
      <c r="A507" s="174" t="s">
        <v>621</v>
      </c>
      <c r="B507">
        <v>1.384</v>
      </c>
      <c r="C507">
        <v>1.622</v>
      </c>
      <c r="E507">
        <f t="shared" si="7"/>
        <v>0.2380000000000002</v>
      </c>
    </row>
    <row r="508" spans="1:5" ht="12.75">
      <c r="A508" s="174" t="s">
        <v>622</v>
      </c>
      <c r="B508">
        <v>1.376</v>
      </c>
      <c r="C508">
        <v>1.612</v>
      </c>
      <c r="E508">
        <f t="shared" si="7"/>
        <v>0.2360000000000002</v>
      </c>
    </row>
    <row r="509" spans="1:5" ht="12.75">
      <c r="A509" s="174" t="s">
        <v>623</v>
      </c>
      <c r="B509">
        <v>1.364</v>
      </c>
      <c r="C509">
        <v>1.604</v>
      </c>
      <c r="E509">
        <f t="shared" si="7"/>
        <v>0.24</v>
      </c>
    </row>
    <row r="510" spans="1:5" ht="12.75">
      <c r="A510" s="174" t="s">
        <v>624</v>
      </c>
      <c r="B510">
        <v>1.354</v>
      </c>
      <c r="C510">
        <v>1.598</v>
      </c>
      <c r="E510">
        <f t="shared" si="7"/>
        <v>0.244</v>
      </c>
    </row>
    <row r="511" spans="1:5" ht="12.75">
      <c r="A511" s="174" t="s">
        <v>625</v>
      </c>
      <c r="B511">
        <v>1.362</v>
      </c>
      <c r="C511">
        <v>1.606</v>
      </c>
      <c r="E511">
        <f t="shared" si="7"/>
        <v>0.244</v>
      </c>
    </row>
    <row r="512" spans="1:5" ht="12.75">
      <c r="A512" s="174" t="s">
        <v>626</v>
      </c>
      <c r="B512">
        <v>1.354</v>
      </c>
      <c r="C512">
        <v>1.596</v>
      </c>
      <c r="E512">
        <f t="shared" si="7"/>
        <v>0.242</v>
      </c>
    </row>
    <row r="513" spans="1:5" ht="12.75">
      <c r="A513" s="174" t="s">
        <v>627</v>
      </c>
      <c r="B513">
        <v>1.342</v>
      </c>
      <c r="C513">
        <v>1.584</v>
      </c>
      <c r="E513">
        <f t="shared" si="7"/>
        <v>0.242</v>
      </c>
    </row>
    <row r="514" spans="1:5" ht="12.75">
      <c r="A514" s="174" t="s">
        <v>628</v>
      </c>
      <c r="B514">
        <v>1.334</v>
      </c>
      <c r="C514">
        <v>1.576</v>
      </c>
      <c r="E514">
        <f t="shared" si="7"/>
        <v>0.242</v>
      </c>
    </row>
    <row r="515" spans="1:5" ht="12.75">
      <c r="A515" s="174" t="s">
        <v>629</v>
      </c>
      <c r="B515">
        <v>1.328</v>
      </c>
      <c r="C515">
        <v>1.572</v>
      </c>
      <c r="E515">
        <f t="shared" si="7"/>
        <v>0.244</v>
      </c>
    </row>
    <row r="516" spans="1:5" ht="12.75">
      <c r="A516" s="174" t="s">
        <v>630</v>
      </c>
      <c r="B516">
        <v>1.322</v>
      </c>
      <c r="C516">
        <v>1.562</v>
      </c>
      <c r="E516">
        <f t="shared" si="7"/>
        <v>0.24</v>
      </c>
    </row>
    <row r="517" spans="1:5" ht="12.75">
      <c r="A517" s="174" t="s">
        <v>631</v>
      </c>
      <c r="B517">
        <v>1.314</v>
      </c>
      <c r="C517">
        <v>1.558</v>
      </c>
      <c r="E517">
        <f t="shared" si="7"/>
        <v>0.244</v>
      </c>
    </row>
    <row r="518" spans="1:5" ht="12.75">
      <c r="A518" s="174" t="s">
        <v>632</v>
      </c>
      <c r="B518">
        <v>1.32</v>
      </c>
      <c r="C518">
        <v>1.562</v>
      </c>
      <c r="E518">
        <f aca="true" t="shared" si="8" ref="E518:E550">C518-B518</f>
        <v>0.242</v>
      </c>
    </row>
    <row r="519" spans="1:5" ht="12.75">
      <c r="A519" s="174" t="s">
        <v>633</v>
      </c>
      <c r="B519">
        <v>1.32</v>
      </c>
      <c r="C519">
        <v>1.564</v>
      </c>
      <c r="E519">
        <f t="shared" si="8"/>
        <v>0.244</v>
      </c>
    </row>
    <row r="520" spans="1:5" ht="12.75">
      <c r="A520" s="174" t="s">
        <v>634</v>
      </c>
      <c r="B520">
        <v>1.312</v>
      </c>
      <c r="C520">
        <v>1.562</v>
      </c>
      <c r="E520">
        <f t="shared" si="8"/>
        <v>0.25</v>
      </c>
    </row>
    <row r="521" spans="1:5" ht="12.75">
      <c r="A521" s="174" t="s">
        <v>635</v>
      </c>
      <c r="B521">
        <v>1.306</v>
      </c>
      <c r="C521">
        <v>1.564</v>
      </c>
      <c r="E521">
        <f t="shared" si="8"/>
        <v>0.258</v>
      </c>
    </row>
    <row r="522" spans="1:5" ht="12.75">
      <c r="A522" s="174" t="s">
        <v>636</v>
      </c>
      <c r="B522">
        <v>1.302</v>
      </c>
      <c r="C522">
        <v>1.562</v>
      </c>
      <c r="E522">
        <f t="shared" si="8"/>
        <v>0.26</v>
      </c>
    </row>
    <row r="523" spans="1:5" ht="12.75">
      <c r="A523" s="174" t="s">
        <v>637</v>
      </c>
      <c r="B523">
        <v>1.292</v>
      </c>
      <c r="C523">
        <v>1.552</v>
      </c>
      <c r="E523">
        <f t="shared" si="8"/>
        <v>0.26</v>
      </c>
    </row>
    <row r="524" spans="1:5" ht="12.75">
      <c r="A524" s="174" t="s">
        <v>638</v>
      </c>
      <c r="B524">
        <v>1.286</v>
      </c>
      <c r="C524">
        <v>1.552</v>
      </c>
      <c r="E524">
        <f t="shared" si="8"/>
        <v>0.266</v>
      </c>
    </row>
    <row r="525" spans="1:5" ht="12.75">
      <c r="A525" s="174" t="s">
        <v>639</v>
      </c>
      <c r="B525">
        <v>1.284</v>
      </c>
      <c r="C525">
        <v>1.548</v>
      </c>
      <c r="E525">
        <f t="shared" si="8"/>
        <v>0.264</v>
      </c>
    </row>
    <row r="526" spans="1:5" ht="12.75">
      <c r="A526" s="174" t="s">
        <v>640</v>
      </c>
      <c r="B526">
        <v>1.28</v>
      </c>
      <c r="C526">
        <v>1.538</v>
      </c>
      <c r="E526">
        <f t="shared" si="8"/>
        <v>0.258</v>
      </c>
    </row>
    <row r="527" spans="1:5" ht="12.75">
      <c r="A527" s="174" t="s">
        <v>641</v>
      </c>
      <c r="B527">
        <v>1.286</v>
      </c>
      <c r="C527">
        <v>1.538</v>
      </c>
      <c r="E527">
        <f t="shared" si="8"/>
        <v>0.252</v>
      </c>
    </row>
    <row r="528" spans="1:5" ht="12.75">
      <c r="A528" s="174" t="s">
        <v>642</v>
      </c>
      <c r="B528">
        <v>1.286</v>
      </c>
      <c r="C528">
        <v>1.538</v>
      </c>
      <c r="E528">
        <f t="shared" si="8"/>
        <v>0.252</v>
      </c>
    </row>
    <row r="529" spans="1:5" ht="12.75">
      <c r="A529" s="174" t="s">
        <v>643</v>
      </c>
      <c r="B529">
        <v>1.278</v>
      </c>
      <c r="C529">
        <v>1.53</v>
      </c>
      <c r="E529">
        <f t="shared" si="8"/>
        <v>0.252</v>
      </c>
    </row>
    <row r="530" spans="1:5" ht="12.75">
      <c r="A530" s="174" t="s">
        <v>644</v>
      </c>
      <c r="B530">
        <v>1.278</v>
      </c>
      <c r="C530">
        <v>1.52</v>
      </c>
      <c r="E530">
        <f t="shared" si="8"/>
        <v>0.242</v>
      </c>
    </row>
    <row r="531" spans="1:5" ht="12.75">
      <c r="A531" s="174" t="s">
        <v>645</v>
      </c>
      <c r="B531">
        <v>1.284</v>
      </c>
      <c r="C531">
        <v>1.526</v>
      </c>
      <c r="E531">
        <f t="shared" si="8"/>
        <v>0.242</v>
      </c>
    </row>
    <row r="532" spans="1:5" ht="12.75">
      <c r="A532" s="174" t="s">
        <v>646</v>
      </c>
      <c r="B532">
        <v>1.288</v>
      </c>
      <c r="C532">
        <v>1.532</v>
      </c>
      <c r="E532">
        <f t="shared" si="8"/>
        <v>0.244</v>
      </c>
    </row>
    <row r="533" spans="1:5" ht="12.75">
      <c r="A533" s="174" t="s">
        <v>647</v>
      </c>
      <c r="B533">
        <v>1.286</v>
      </c>
      <c r="C533">
        <v>1.528</v>
      </c>
      <c r="E533">
        <f t="shared" si="8"/>
        <v>0.242</v>
      </c>
    </row>
    <row r="534" spans="1:5" ht="12.75">
      <c r="A534" s="174" t="s">
        <v>648</v>
      </c>
      <c r="B534">
        <v>1.282</v>
      </c>
      <c r="C534">
        <v>1.524</v>
      </c>
      <c r="E534">
        <f t="shared" si="8"/>
        <v>0.242</v>
      </c>
    </row>
    <row r="535" spans="1:5" ht="12.75">
      <c r="A535" s="174" t="s">
        <v>649</v>
      </c>
      <c r="B535">
        <v>1.276</v>
      </c>
      <c r="C535">
        <v>1.528</v>
      </c>
      <c r="E535">
        <f t="shared" si="8"/>
        <v>0.252</v>
      </c>
    </row>
    <row r="536" spans="1:5" ht="12.75">
      <c r="A536" s="174" t="s">
        <v>650</v>
      </c>
      <c r="B536">
        <v>1.272</v>
      </c>
      <c r="C536">
        <v>1.526</v>
      </c>
      <c r="E536">
        <f t="shared" si="8"/>
        <v>0.254</v>
      </c>
    </row>
    <row r="537" spans="1:5" ht="12.75">
      <c r="A537" s="174" t="s">
        <v>651</v>
      </c>
      <c r="B537">
        <v>1.258</v>
      </c>
      <c r="C537">
        <v>1.524</v>
      </c>
      <c r="E537">
        <f t="shared" si="8"/>
        <v>0.266</v>
      </c>
    </row>
    <row r="538" spans="1:5" ht="12.75">
      <c r="A538" s="174" t="s">
        <v>652</v>
      </c>
      <c r="B538">
        <v>1.284</v>
      </c>
      <c r="C538">
        <v>1.55</v>
      </c>
      <c r="E538">
        <f t="shared" si="8"/>
        <v>0.266</v>
      </c>
    </row>
    <row r="539" spans="1:5" ht="12.75">
      <c r="A539" s="174" t="s">
        <v>653</v>
      </c>
      <c r="B539">
        <v>1.284</v>
      </c>
      <c r="C539">
        <v>1.552</v>
      </c>
      <c r="E539">
        <f t="shared" si="8"/>
        <v>0.268</v>
      </c>
    </row>
    <row r="540" spans="1:5" ht="12.75">
      <c r="A540" s="174" t="s">
        <v>654</v>
      </c>
      <c r="B540">
        <v>1.282</v>
      </c>
      <c r="C540">
        <v>1.558</v>
      </c>
      <c r="E540">
        <f t="shared" si="8"/>
        <v>0.276</v>
      </c>
    </row>
    <row r="541" spans="1:5" ht="12.75">
      <c r="A541" s="174" t="s">
        <v>655</v>
      </c>
      <c r="B541">
        <v>1.288</v>
      </c>
      <c r="C541">
        <v>1.56</v>
      </c>
      <c r="E541">
        <f t="shared" si="8"/>
        <v>0.272</v>
      </c>
    </row>
    <row r="542" spans="1:5" ht="12.75">
      <c r="A542" s="174" t="s">
        <v>656</v>
      </c>
      <c r="B542">
        <v>1.288</v>
      </c>
      <c r="C542">
        <v>1.556</v>
      </c>
      <c r="E542">
        <f t="shared" si="8"/>
        <v>0.268</v>
      </c>
    </row>
    <row r="543" spans="1:5" ht="12.75">
      <c r="A543" s="174" t="s">
        <v>657</v>
      </c>
      <c r="B543">
        <v>1.29</v>
      </c>
      <c r="C543">
        <v>1.56</v>
      </c>
      <c r="E543">
        <f t="shared" si="8"/>
        <v>0.27</v>
      </c>
    </row>
    <row r="544" spans="1:5" ht="12.75">
      <c r="A544" s="174" t="s">
        <v>658</v>
      </c>
      <c r="B544">
        <v>1.286</v>
      </c>
      <c r="C544">
        <v>1.558</v>
      </c>
      <c r="E544">
        <f t="shared" si="8"/>
        <v>0.272</v>
      </c>
    </row>
    <row r="545" spans="1:5" ht="12.75">
      <c r="A545" s="174" t="s">
        <v>659</v>
      </c>
      <c r="B545">
        <v>1.29</v>
      </c>
      <c r="C545">
        <v>1.562</v>
      </c>
      <c r="E545">
        <f t="shared" si="8"/>
        <v>0.272</v>
      </c>
    </row>
    <row r="546" spans="1:5" ht="12.75">
      <c r="A546" s="174" t="s">
        <v>660</v>
      </c>
      <c r="B546">
        <v>1.294</v>
      </c>
      <c r="C546">
        <v>1.57</v>
      </c>
      <c r="E546">
        <f t="shared" si="8"/>
        <v>0.276</v>
      </c>
    </row>
    <row r="547" spans="1:5" ht="12.75">
      <c r="A547" s="174" t="s">
        <v>661</v>
      </c>
      <c r="B547">
        <v>1.296</v>
      </c>
      <c r="C547">
        <v>1.57</v>
      </c>
      <c r="E547">
        <f t="shared" si="8"/>
        <v>0.274</v>
      </c>
    </row>
    <row r="548" spans="1:5" ht="12.75">
      <c r="A548" s="174" t="s">
        <v>662</v>
      </c>
      <c r="B548">
        <v>1.302</v>
      </c>
      <c r="C548">
        <v>1.574</v>
      </c>
      <c r="E548">
        <f t="shared" si="8"/>
        <v>0.272</v>
      </c>
    </row>
    <row r="549" spans="1:5" ht="12.75">
      <c r="A549" s="174" t="s">
        <v>663</v>
      </c>
      <c r="B549">
        <v>1.306</v>
      </c>
      <c r="C549">
        <v>1.572</v>
      </c>
      <c r="E549">
        <f t="shared" si="8"/>
        <v>0.266</v>
      </c>
    </row>
    <row r="550" spans="1:5" ht="12.75">
      <c r="A550" s="174" t="s">
        <v>664</v>
      </c>
      <c r="B550">
        <v>1.32</v>
      </c>
      <c r="C550">
        <v>1.592</v>
      </c>
      <c r="E550">
        <f t="shared" si="8"/>
        <v>0.272</v>
      </c>
    </row>
    <row r="551" spans="1:3" ht="12.75">
      <c r="A551" s="174" t="s">
        <v>665</v>
      </c>
      <c r="B551">
        <v>1.338</v>
      </c>
      <c r="C551" s="175" t="s">
        <v>666</v>
      </c>
    </row>
    <row r="552" spans="1:3" ht="12.75">
      <c r="A552" s="174" t="s">
        <v>667</v>
      </c>
      <c r="B552">
        <v>1.352</v>
      </c>
      <c r="C552" s="175" t="s">
        <v>666</v>
      </c>
    </row>
    <row r="553" spans="1:3" ht="12.75">
      <c r="A553" s="174" t="s">
        <v>668</v>
      </c>
      <c r="B553">
        <v>1.358</v>
      </c>
      <c r="C553" s="175" t="s">
        <v>666</v>
      </c>
    </row>
    <row r="554" spans="1:3" ht="12.75">
      <c r="A554" s="174" t="s">
        <v>669</v>
      </c>
      <c r="B554">
        <v>1.356</v>
      </c>
      <c r="C554" s="175" t="s">
        <v>666</v>
      </c>
    </row>
    <row r="555" spans="1:3" ht="12.75">
      <c r="A555" s="174" t="s">
        <v>670</v>
      </c>
      <c r="B555">
        <v>1.344</v>
      </c>
      <c r="C555" s="175" t="s">
        <v>666</v>
      </c>
    </row>
    <row r="556" spans="1:3" ht="12.75">
      <c r="A556" s="174" t="s">
        <v>671</v>
      </c>
      <c r="B556">
        <v>1.336</v>
      </c>
      <c r="C556" s="175" t="s">
        <v>666</v>
      </c>
    </row>
    <row r="557" spans="1:3" ht="12.75">
      <c r="A557" s="174" t="s">
        <v>672</v>
      </c>
      <c r="B557">
        <v>1.332</v>
      </c>
      <c r="C557" s="175" t="s">
        <v>666</v>
      </c>
    </row>
    <row r="558" spans="1:3" ht="12.75">
      <c r="A558" s="174" t="s">
        <v>673</v>
      </c>
      <c r="B558">
        <v>1.324</v>
      </c>
      <c r="C558" s="175" t="s">
        <v>666</v>
      </c>
    </row>
    <row r="559" spans="1:3" ht="12.75">
      <c r="A559" s="174" t="s">
        <v>674</v>
      </c>
      <c r="B559">
        <v>1.31</v>
      </c>
      <c r="C559" s="175" t="s">
        <v>666</v>
      </c>
    </row>
    <row r="560" spans="1:3" ht="12.75">
      <c r="A560" s="174" t="s">
        <v>675</v>
      </c>
      <c r="B560">
        <v>1.314</v>
      </c>
      <c r="C560" s="175" t="s">
        <v>666</v>
      </c>
    </row>
    <row r="561" spans="1:3" ht="12.75">
      <c r="A561" s="174" t="s">
        <v>676</v>
      </c>
      <c r="B561">
        <v>1.316</v>
      </c>
      <c r="C561" s="175" t="s">
        <v>666</v>
      </c>
    </row>
    <row r="562" spans="1:3" ht="12.75">
      <c r="A562" s="174" t="s">
        <v>677</v>
      </c>
      <c r="B562">
        <v>1.318</v>
      </c>
      <c r="C562" s="175" t="s">
        <v>666</v>
      </c>
    </row>
    <row r="563" spans="1:3" ht="12.75">
      <c r="A563" s="174" t="s">
        <v>678</v>
      </c>
      <c r="B563">
        <v>1.32</v>
      </c>
      <c r="C563" s="175" t="s">
        <v>666</v>
      </c>
    </row>
    <row r="564" spans="1:3" ht="12.75">
      <c r="A564" s="174" t="s">
        <v>679</v>
      </c>
      <c r="B564">
        <v>1.324</v>
      </c>
      <c r="C564" s="175" t="s">
        <v>666</v>
      </c>
    </row>
    <row r="565" spans="1:3" ht="12.75">
      <c r="A565" s="174" t="s">
        <v>680</v>
      </c>
      <c r="B565">
        <v>1.322</v>
      </c>
      <c r="C565" s="175" t="s">
        <v>666</v>
      </c>
    </row>
    <row r="566" spans="1:3" ht="12.75">
      <c r="A566" s="174" t="s">
        <v>681</v>
      </c>
      <c r="B566">
        <v>1.318</v>
      </c>
      <c r="C566" s="175" t="s">
        <v>666</v>
      </c>
    </row>
    <row r="567" spans="1:3" ht="12.75">
      <c r="A567" s="174" t="s">
        <v>682</v>
      </c>
      <c r="B567">
        <v>1.318</v>
      </c>
      <c r="C567" s="175" t="s">
        <v>666</v>
      </c>
    </row>
    <row r="568" spans="1:3" ht="12.75">
      <c r="A568" s="174" t="s">
        <v>683</v>
      </c>
      <c r="B568">
        <v>1.324</v>
      </c>
      <c r="C568" s="175" t="s">
        <v>666</v>
      </c>
    </row>
    <row r="569" spans="1:3" ht="12.75">
      <c r="A569" s="174" t="s">
        <v>684</v>
      </c>
      <c r="B569">
        <v>1.324</v>
      </c>
      <c r="C569" s="175" t="s">
        <v>666</v>
      </c>
    </row>
    <row r="570" spans="1:3" ht="12.75">
      <c r="A570" s="174" t="s">
        <v>685</v>
      </c>
      <c r="B570">
        <v>1.322</v>
      </c>
      <c r="C570" s="175" t="s">
        <v>666</v>
      </c>
    </row>
    <row r="571" spans="1:3" ht="12.75">
      <c r="A571" s="174" t="s">
        <v>686</v>
      </c>
      <c r="B571">
        <v>1.322</v>
      </c>
      <c r="C571" s="175" t="s">
        <v>666</v>
      </c>
    </row>
    <row r="572" spans="1:3" ht="12.75">
      <c r="A572" s="174" t="s">
        <v>687</v>
      </c>
      <c r="B572">
        <v>1.322</v>
      </c>
      <c r="C572" s="175" t="s">
        <v>666</v>
      </c>
    </row>
    <row r="573" spans="1:3" ht="12.75">
      <c r="A573" s="174" t="s">
        <v>688</v>
      </c>
      <c r="B573">
        <v>1.322</v>
      </c>
      <c r="C573" s="175" t="s">
        <v>666</v>
      </c>
    </row>
    <row r="574" spans="1:3" ht="12.75">
      <c r="A574" s="174" t="s">
        <v>689</v>
      </c>
      <c r="B574">
        <v>1.324</v>
      </c>
      <c r="C574" s="175" t="s">
        <v>666</v>
      </c>
    </row>
    <row r="575" spans="1:3" ht="12.75">
      <c r="A575" s="174" t="s">
        <v>690</v>
      </c>
      <c r="B575">
        <v>1.322</v>
      </c>
      <c r="C575" s="175" t="s">
        <v>666</v>
      </c>
    </row>
    <row r="576" spans="1:3" ht="12.75">
      <c r="A576" s="174" t="s">
        <v>691</v>
      </c>
      <c r="B576">
        <v>1.324</v>
      </c>
      <c r="C576" s="175" t="s">
        <v>666</v>
      </c>
    </row>
    <row r="577" spans="1:3" ht="12.75">
      <c r="A577" s="174" t="s">
        <v>692</v>
      </c>
      <c r="B577">
        <v>1.328</v>
      </c>
      <c r="C577" s="175" t="s">
        <v>666</v>
      </c>
    </row>
    <row r="578" spans="1:3" ht="12.75">
      <c r="A578" s="174" t="s">
        <v>693</v>
      </c>
      <c r="B578">
        <v>1.332</v>
      </c>
      <c r="C578" s="175" t="s">
        <v>666</v>
      </c>
    </row>
    <row r="579" spans="1:3" ht="12.75">
      <c r="A579" s="174" t="s">
        <v>694</v>
      </c>
      <c r="B579">
        <v>1.334</v>
      </c>
      <c r="C579" s="175" t="s">
        <v>666</v>
      </c>
    </row>
    <row r="580" spans="1:3" ht="12.75">
      <c r="A580" s="174" t="s">
        <v>695</v>
      </c>
      <c r="B580">
        <v>1.328</v>
      </c>
      <c r="C580" s="175" t="s">
        <v>666</v>
      </c>
    </row>
    <row r="581" spans="1:3" ht="12.75">
      <c r="A581" s="174" t="s">
        <v>696</v>
      </c>
      <c r="B581">
        <v>1.314</v>
      </c>
      <c r="C581" s="175" t="s">
        <v>666</v>
      </c>
    </row>
    <row r="582" spans="1:3" ht="12.75">
      <c r="A582" s="174" t="s">
        <v>697</v>
      </c>
      <c r="B582">
        <v>1.31</v>
      </c>
      <c r="C582" s="175" t="s">
        <v>666</v>
      </c>
    </row>
    <row r="583" spans="1:3" ht="12.75">
      <c r="A583" s="174" t="s">
        <v>698</v>
      </c>
      <c r="B583">
        <v>1.308</v>
      </c>
      <c r="C583" s="175" t="s">
        <v>666</v>
      </c>
    </row>
    <row r="584" spans="1:3" ht="12.75">
      <c r="A584" s="174" t="s">
        <v>699</v>
      </c>
      <c r="B584">
        <v>1.306</v>
      </c>
      <c r="C584" s="175" t="s">
        <v>666</v>
      </c>
    </row>
    <row r="585" spans="1:3" ht="12.75">
      <c r="A585" s="174" t="s">
        <v>700</v>
      </c>
      <c r="B585">
        <v>1.298</v>
      </c>
      <c r="C585" s="175" t="s">
        <v>666</v>
      </c>
    </row>
    <row r="586" spans="1:3" ht="12.75">
      <c r="A586" s="174" t="s">
        <v>701</v>
      </c>
      <c r="B586">
        <v>1.294</v>
      </c>
      <c r="C586" s="175" t="s">
        <v>666</v>
      </c>
    </row>
    <row r="587" spans="1:3" ht="12.75">
      <c r="A587" s="174" t="s">
        <v>702</v>
      </c>
      <c r="B587">
        <v>1.29</v>
      </c>
      <c r="C587" s="175" t="s">
        <v>666</v>
      </c>
    </row>
    <row r="588" spans="1:3" ht="12.75">
      <c r="A588" s="174" t="s">
        <v>703</v>
      </c>
      <c r="B588">
        <v>1.29</v>
      </c>
      <c r="C588" s="175" t="s">
        <v>666</v>
      </c>
    </row>
    <row r="589" spans="1:3" ht="12.75">
      <c r="A589" s="174" t="s">
        <v>704</v>
      </c>
      <c r="B589">
        <v>1.292</v>
      </c>
      <c r="C589" s="175" t="s">
        <v>666</v>
      </c>
    </row>
    <row r="590" spans="1:3" ht="12.75">
      <c r="A590" s="174" t="s">
        <v>705</v>
      </c>
      <c r="B590">
        <v>1.294</v>
      </c>
      <c r="C590" s="175" t="s">
        <v>666</v>
      </c>
    </row>
    <row r="591" spans="1:3" ht="12.75">
      <c r="A591" s="174" t="s">
        <v>706</v>
      </c>
      <c r="B591">
        <v>1.288</v>
      </c>
      <c r="C591" s="175" t="s">
        <v>666</v>
      </c>
    </row>
    <row r="592" spans="1:3" ht="12.75">
      <c r="A592" s="174" t="s">
        <v>707</v>
      </c>
      <c r="B592">
        <v>1.28</v>
      </c>
      <c r="C592" s="175" t="s">
        <v>666</v>
      </c>
    </row>
    <row r="593" spans="1:3" ht="12.75">
      <c r="A593" s="174" t="s">
        <v>708</v>
      </c>
      <c r="B593">
        <v>1.272</v>
      </c>
      <c r="C593" s="175" t="s">
        <v>666</v>
      </c>
    </row>
    <row r="594" spans="1:3" ht="12.75">
      <c r="A594" s="174" t="s">
        <v>709</v>
      </c>
      <c r="B594">
        <v>1.266</v>
      </c>
      <c r="C594" s="175" t="s">
        <v>666</v>
      </c>
    </row>
    <row r="595" spans="1:3" ht="12.75">
      <c r="A595" s="174" t="s">
        <v>710</v>
      </c>
      <c r="B595">
        <v>1.258</v>
      </c>
      <c r="C595" s="175" t="s">
        <v>666</v>
      </c>
    </row>
    <row r="596" spans="1:3" ht="12.75">
      <c r="A596" s="174" t="s">
        <v>711</v>
      </c>
      <c r="B596">
        <v>1.262</v>
      </c>
      <c r="C596" s="175" t="s">
        <v>666</v>
      </c>
    </row>
    <row r="597" spans="1:3" ht="12.75">
      <c r="A597" s="174" t="s">
        <v>712</v>
      </c>
      <c r="B597">
        <v>1.26</v>
      </c>
      <c r="C597" s="175" t="s">
        <v>666</v>
      </c>
    </row>
    <row r="598" spans="1:3" ht="12.75">
      <c r="A598" s="174" t="s">
        <v>713</v>
      </c>
      <c r="B598">
        <v>1.254</v>
      </c>
      <c r="C598" s="175" t="s">
        <v>666</v>
      </c>
    </row>
    <row r="599" spans="1:3" ht="12.75">
      <c r="A599" s="174" t="s">
        <v>714</v>
      </c>
      <c r="B599">
        <v>1.25</v>
      </c>
      <c r="C599" s="175" t="s">
        <v>666</v>
      </c>
    </row>
    <row r="600" spans="1:3" ht="12.75">
      <c r="A600" s="174" t="s">
        <v>715</v>
      </c>
      <c r="B600">
        <v>1.25</v>
      </c>
      <c r="C600" s="175" t="s">
        <v>666</v>
      </c>
    </row>
    <row r="601" spans="1:3" ht="12.75">
      <c r="A601" s="174" t="s">
        <v>716</v>
      </c>
      <c r="B601">
        <v>1.252</v>
      </c>
      <c r="C601" s="175" t="s">
        <v>666</v>
      </c>
    </row>
    <row r="602" spans="1:3" ht="12.75">
      <c r="A602" s="174" t="s">
        <v>717</v>
      </c>
      <c r="B602">
        <v>1.256</v>
      </c>
      <c r="C602" s="175" t="s">
        <v>666</v>
      </c>
    </row>
    <row r="603" spans="1:3" ht="12.75">
      <c r="A603" s="174" t="s">
        <v>718</v>
      </c>
      <c r="B603">
        <v>1.254</v>
      </c>
      <c r="C603" s="175" t="s">
        <v>666</v>
      </c>
    </row>
    <row r="604" spans="1:3" ht="12.75">
      <c r="A604" s="174" t="s">
        <v>719</v>
      </c>
      <c r="B604">
        <v>1.252</v>
      </c>
      <c r="C604" s="175" t="s">
        <v>666</v>
      </c>
    </row>
    <row r="605" spans="1:3" ht="12.75">
      <c r="A605" s="174" t="s">
        <v>720</v>
      </c>
      <c r="B605">
        <v>1.248</v>
      </c>
      <c r="C605" s="175" t="s">
        <v>666</v>
      </c>
    </row>
    <row r="606" spans="1:3" ht="12.75">
      <c r="A606" s="174" t="s">
        <v>721</v>
      </c>
      <c r="B606">
        <v>1.238</v>
      </c>
      <c r="C606" s="175" t="s">
        <v>666</v>
      </c>
    </row>
    <row r="607" spans="1:3" ht="12.75">
      <c r="A607" s="174" t="s">
        <v>722</v>
      </c>
      <c r="B607">
        <v>1.234</v>
      </c>
      <c r="C607" s="175" t="s">
        <v>666</v>
      </c>
    </row>
    <row r="608" spans="1:3" ht="12.75">
      <c r="A608" s="174" t="s">
        <v>723</v>
      </c>
      <c r="B608">
        <v>1.228</v>
      </c>
      <c r="C608" s="175" t="s">
        <v>666</v>
      </c>
    </row>
    <row r="609" spans="1:3" ht="12.75">
      <c r="A609" s="174" t="s">
        <v>724</v>
      </c>
      <c r="B609">
        <v>1.234</v>
      </c>
      <c r="C609" s="175" t="s">
        <v>666</v>
      </c>
    </row>
    <row r="610" spans="1:3" ht="12.75">
      <c r="A610" s="174" t="s">
        <v>725</v>
      </c>
      <c r="B610">
        <v>1.244</v>
      </c>
      <c r="C610" s="175" t="s">
        <v>666</v>
      </c>
    </row>
    <row r="611" spans="1:3" ht="12.75">
      <c r="A611" s="174" t="s">
        <v>726</v>
      </c>
      <c r="B611">
        <v>1.25</v>
      </c>
      <c r="C611" s="175" t="s">
        <v>666</v>
      </c>
    </row>
    <row r="612" spans="1:3" ht="12.75">
      <c r="A612" s="174" t="s">
        <v>727</v>
      </c>
      <c r="B612">
        <v>1.266</v>
      </c>
      <c r="C612" s="175" t="s">
        <v>666</v>
      </c>
    </row>
    <row r="613" spans="1:3" ht="12.75">
      <c r="A613" s="174" t="s">
        <v>728</v>
      </c>
      <c r="B613">
        <v>1.272</v>
      </c>
      <c r="C613" s="175" t="s">
        <v>666</v>
      </c>
    </row>
    <row r="614" spans="1:3" ht="12.75">
      <c r="A614" s="174" t="s">
        <v>729</v>
      </c>
      <c r="B614">
        <v>1.265</v>
      </c>
      <c r="C614" s="175" t="s">
        <v>666</v>
      </c>
    </row>
    <row r="615" spans="1:3" ht="12.75">
      <c r="A615" s="174" t="s">
        <v>730</v>
      </c>
      <c r="B615">
        <v>1.267</v>
      </c>
      <c r="C615" s="175" t="s">
        <v>666</v>
      </c>
    </row>
    <row r="616" spans="1:3" ht="12.75">
      <c r="A616" s="174" t="s">
        <v>731</v>
      </c>
      <c r="B616">
        <v>1.258</v>
      </c>
      <c r="C616" s="175" t="s">
        <v>666</v>
      </c>
    </row>
    <row r="617" spans="1:3" ht="12.75">
      <c r="A617" s="174" t="s">
        <v>732</v>
      </c>
      <c r="B617">
        <v>1.263</v>
      </c>
      <c r="C617" s="175" t="s">
        <v>666</v>
      </c>
    </row>
    <row r="618" spans="1:3" ht="12.75">
      <c r="A618" s="174" t="s">
        <v>733</v>
      </c>
      <c r="B618">
        <v>1.273</v>
      </c>
      <c r="C618" s="175" t="s">
        <v>666</v>
      </c>
    </row>
    <row r="619" spans="1:3" ht="12.75">
      <c r="A619" s="174" t="s">
        <v>734</v>
      </c>
      <c r="B619">
        <v>1.277</v>
      </c>
      <c r="C619" s="175" t="s">
        <v>666</v>
      </c>
    </row>
    <row r="620" spans="1:3" ht="12.75">
      <c r="A620" s="174" t="s">
        <v>735</v>
      </c>
      <c r="B620">
        <v>1.277</v>
      </c>
      <c r="C620" s="175" t="s">
        <v>666</v>
      </c>
    </row>
    <row r="621" spans="1:3" ht="12.75">
      <c r="A621" s="174" t="s">
        <v>736</v>
      </c>
      <c r="B621">
        <v>1.277</v>
      </c>
      <c r="C621" s="175" t="s">
        <v>666</v>
      </c>
    </row>
    <row r="622" spans="1:3" ht="12.75">
      <c r="A622" s="174" t="s">
        <v>737</v>
      </c>
      <c r="B622">
        <v>1.278</v>
      </c>
      <c r="C622" s="175" t="s">
        <v>666</v>
      </c>
    </row>
    <row r="623" spans="1:3" ht="12.75">
      <c r="A623" s="174" t="s">
        <v>738</v>
      </c>
      <c r="B623">
        <v>1.282</v>
      </c>
      <c r="C623" s="175" t="s">
        <v>666</v>
      </c>
    </row>
    <row r="624" spans="1:3" ht="12.75">
      <c r="A624" s="174" t="s">
        <v>739</v>
      </c>
      <c r="B624">
        <v>1.29</v>
      </c>
      <c r="C624" s="175" t="s">
        <v>666</v>
      </c>
    </row>
    <row r="625" spans="1:3" ht="12.75">
      <c r="A625" s="174" t="s">
        <v>740</v>
      </c>
      <c r="B625">
        <v>1.292</v>
      </c>
      <c r="C625" s="175" t="s">
        <v>666</v>
      </c>
    </row>
    <row r="626" spans="1:3" ht="12.75">
      <c r="A626" s="174" t="s">
        <v>741</v>
      </c>
      <c r="B626">
        <v>1.285</v>
      </c>
      <c r="C626" s="175" t="s">
        <v>666</v>
      </c>
    </row>
    <row r="627" spans="1:3" ht="12.75">
      <c r="A627" s="174" t="s">
        <v>742</v>
      </c>
      <c r="B627">
        <v>1.277</v>
      </c>
      <c r="C627" s="175" t="s">
        <v>666</v>
      </c>
    </row>
    <row r="628" spans="1:3" ht="12.75">
      <c r="A628" s="174" t="s">
        <v>743</v>
      </c>
      <c r="B628">
        <v>1.27</v>
      </c>
      <c r="C628" s="175" t="s">
        <v>666</v>
      </c>
    </row>
    <row r="629" spans="1:3" ht="12.75">
      <c r="A629" s="174" t="s">
        <v>744</v>
      </c>
      <c r="B629">
        <v>1.272</v>
      </c>
      <c r="C629" s="175" t="s">
        <v>666</v>
      </c>
    </row>
    <row r="630" spans="1:3" ht="12.75">
      <c r="A630" s="174" t="s">
        <v>745</v>
      </c>
      <c r="B630">
        <v>1.28</v>
      </c>
      <c r="C630" s="175" t="s">
        <v>666</v>
      </c>
    </row>
    <row r="631" spans="1:3" ht="12.75">
      <c r="A631" s="174" t="s">
        <v>746</v>
      </c>
      <c r="B631">
        <v>1.28</v>
      </c>
      <c r="C631" s="175" t="s">
        <v>666</v>
      </c>
    </row>
    <row r="632" spans="1:3" ht="12.75">
      <c r="A632" s="174" t="s">
        <v>747</v>
      </c>
      <c r="B632">
        <v>1.278</v>
      </c>
      <c r="C632" s="175" t="s">
        <v>666</v>
      </c>
    </row>
    <row r="633" spans="1:3" ht="12.75">
      <c r="A633" s="174" t="s">
        <v>748</v>
      </c>
      <c r="B633">
        <v>1.285</v>
      </c>
      <c r="C633" s="175" t="s">
        <v>666</v>
      </c>
    </row>
    <row r="634" spans="1:3" ht="12.75">
      <c r="A634" s="174" t="s">
        <v>749</v>
      </c>
      <c r="B634">
        <v>1.288</v>
      </c>
      <c r="C634" s="175" t="s">
        <v>666</v>
      </c>
    </row>
    <row r="635" spans="1:3" ht="12.75">
      <c r="A635" s="174" t="s">
        <v>750</v>
      </c>
      <c r="B635">
        <v>1.28</v>
      </c>
      <c r="C635" s="175" t="s">
        <v>666</v>
      </c>
    </row>
    <row r="636" spans="1:3" ht="12.75">
      <c r="A636" s="174" t="s">
        <v>751</v>
      </c>
      <c r="B636">
        <v>1.278</v>
      </c>
      <c r="C636" s="175" t="s">
        <v>666</v>
      </c>
    </row>
    <row r="637" spans="1:3" ht="12.75">
      <c r="A637" s="174" t="s">
        <v>752</v>
      </c>
      <c r="B637">
        <v>1.273</v>
      </c>
      <c r="C637" s="175" t="s">
        <v>666</v>
      </c>
    </row>
    <row r="638" spans="1:3" ht="12.75">
      <c r="A638" s="174" t="s">
        <v>753</v>
      </c>
      <c r="B638">
        <v>1.267</v>
      </c>
      <c r="C638" s="175" t="s">
        <v>666</v>
      </c>
    </row>
    <row r="639" spans="1:3" ht="12.75">
      <c r="A639" s="174" t="s">
        <v>754</v>
      </c>
      <c r="B639">
        <v>1.273</v>
      </c>
      <c r="C639" s="175" t="s">
        <v>666</v>
      </c>
    </row>
    <row r="640" spans="1:3" ht="12.75">
      <c r="A640" s="174" t="s">
        <v>755</v>
      </c>
      <c r="B640">
        <v>1.275</v>
      </c>
      <c r="C640" s="175" t="s">
        <v>666</v>
      </c>
    </row>
    <row r="641" spans="1:3" ht="12.75">
      <c r="A641" s="174" t="s">
        <v>756</v>
      </c>
      <c r="B641">
        <v>1.277</v>
      </c>
      <c r="C641" s="175" t="s">
        <v>666</v>
      </c>
    </row>
    <row r="642" spans="1:3" ht="12.75">
      <c r="A642" s="174" t="s">
        <v>757</v>
      </c>
      <c r="B642">
        <v>1.277</v>
      </c>
      <c r="C642" s="175" t="s">
        <v>666</v>
      </c>
    </row>
    <row r="643" spans="1:3" ht="12.75">
      <c r="A643" s="174" t="s">
        <v>758</v>
      </c>
      <c r="B643">
        <v>1.28</v>
      </c>
      <c r="C643" s="175" t="s">
        <v>666</v>
      </c>
    </row>
    <row r="644" spans="1:3" ht="12.75">
      <c r="A644" s="174" t="s">
        <v>759</v>
      </c>
      <c r="B644">
        <v>1.28</v>
      </c>
      <c r="C644" s="175" t="s">
        <v>666</v>
      </c>
    </row>
    <row r="645" spans="1:3" ht="12.75">
      <c r="A645" s="174" t="s">
        <v>760</v>
      </c>
      <c r="B645">
        <v>1.28</v>
      </c>
      <c r="C645" s="175" t="s">
        <v>666</v>
      </c>
    </row>
    <row r="646" spans="1:3" ht="12.75">
      <c r="A646" s="174" t="s">
        <v>761</v>
      </c>
      <c r="B646">
        <v>1.281</v>
      </c>
      <c r="C646" s="175" t="s">
        <v>666</v>
      </c>
    </row>
    <row r="647" spans="1:3" ht="12.75">
      <c r="A647" s="174" t="s">
        <v>762</v>
      </c>
      <c r="B647">
        <v>1.281</v>
      </c>
      <c r="C647" s="175" t="s">
        <v>666</v>
      </c>
    </row>
    <row r="648" spans="1:3" ht="12.75">
      <c r="A648" s="174" t="s">
        <v>763</v>
      </c>
      <c r="B648">
        <v>1.281</v>
      </c>
      <c r="C648" s="175" t="s">
        <v>666</v>
      </c>
    </row>
    <row r="649" spans="1:3" ht="12.75">
      <c r="A649" s="174" t="s">
        <v>764</v>
      </c>
      <c r="B649">
        <v>1.28</v>
      </c>
      <c r="C649" s="175" t="s">
        <v>666</v>
      </c>
    </row>
    <row r="650" spans="1:3" ht="12.75">
      <c r="A650" s="174" t="s">
        <v>765</v>
      </c>
      <c r="B650">
        <v>1.282</v>
      </c>
      <c r="C650" s="175" t="s">
        <v>666</v>
      </c>
    </row>
    <row r="651" spans="1:3" ht="12.75">
      <c r="A651" s="174" t="s">
        <v>766</v>
      </c>
      <c r="B651">
        <v>1.278</v>
      </c>
      <c r="C651" s="175" t="s">
        <v>666</v>
      </c>
    </row>
    <row r="652" spans="1:3" ht="12.75">
      <c r="A652" s="174" t="s">
        <v>767</v>
      </c>
      <c r="B652">
        <v>1.277</v>
      </c>
      <c r="C652" s="175" t="s">
        <v>666</v>
      </c>
    </row>
    <row r="653" spans="1:3" ht="12.75">
      <c r="A653" s="174" t="s">
        <v>768</v>
      </c>
      <c r="B653">
        <v>1.278</v>
      </c>
      <c r="C653" s="175" t="s">
        <v>666</v>
      </c>
    </row>
    <row r="654" spans="1:3" ht="12.75">
      <c r="A654" s="174" t="s">
        <v>769</v>
      </c>
      <c r="B654">
        <v>1.278</v>
      </c>
      <c r="C654" s="175" t="s">
        <v>666</v>
      </c>
    </row>
    <row r="655" spans="1:3" ht="12.75">
      <c r="A655" s="174" t="s">
        <v>770</v>
      </c>
      <c r="B655">
        <v>1.28</v>
      </c>
      <c r="C655" s="175" t="s">
        <v>666</v>
      </c>
    </row>
    <row r="656" spans="1:3" ht="12.75">
      <c r="A656" s="174" t="s">
        <v>771</v>
      </c>
      <c r="B656">
        <v>1.278</v>
      </c>
      <c r="C656" s="175" t="s">
        <v>666</v>
      </c>
    </row>
    <row r="657" spans="1:3" ht="12.75">
      <c r="A657" s="174" t="s">
        <v>772</v>
      </c>
      <c r="B657">
        <v>1.28</v>
      </c>
      <c r="C657" s="175" t="s">
        <v>666</v>
      </c>
    </row>
    <row r="658" spans="1:3" ht="12.75">
      <c r="A658" s="174" t="s">
        <v>773</v>
      </c>
      <c r="B658">
        <v>1.282</v>
      </c>
      <c r="C658" s="175" t="s">
        <v>666</v>
      </c>
    </row>
    <row r="659" spans="1:3" ht="12.75">
      <c r="A659" s="174" t="s">
        <v>774</v>
      </c>
      <c r="B659">
        <v>1.282</v>
      </c>
      <c r="C659" s="175" t="s">
        <v>666</v>
      </c>
    </row>
    <row r="660" spans="1:3" ht="12.75">
      <c r="A660" s="174" t="s">
        <v>775</v>
      </c>
      <c r="B660">
        <v>1.283</v>
      </c>
      <c r="C660" s="175" t="s">
        <v>666</v>
      </c>
    </row>
    <row r="661" spans="1:3" ht="12.75">
      <c r="A661" s="174" t="s">
        <v>776</v>
      </c>
      <c r="B661">
        <v>1.287</v>
      </c>
      <c r="C661" s="175" t="s">
        <v>666</v>
      </c>
    </row>
    <row r="662" spans="1:3" ht="12.75">
      <c r="A662" s="174" t="s">
        <v>777</v>
      </c>
      <c r="B662">
        <v>1.292</v>
      </c>
      <c r="C662" s="175" t="s">
        <v>666</v>
      </c>
    </row>
    <row r="663" spans="1:3" ht="12.75">
      <c r="A663" s="174" t="s">
        <v>778</v>
      </c>
      <c r="B663">
        <v>1.293</v>
      </c>
      <c r="C663" s="175" t="s">
        <v>666</v>
      </c>
    </row>
    <row r="664" spans="1:3" ht="12.75">
      <c r="A664" s="174" t="s">
        <v>779</v>
      </c>
      <c r="B664">
        <v>1.292</v>
      </c>
      <c r="C664" s="175" t="s">
        <v>666</v>
      </c>
    </row>
    <row r="665" spans="1:3" ht="12.75">
      <c r="A665" s="174" t="s">
        <v>780</v>
      </c>
      <c r="B665">
        <v>1.293</v>
      </c>
      <c r="C665" s="175" t="s">
        <v>666</v>
      </c>
    </row>
    <row r="666" spans="1:3" ht="12.75">
      <c r="A666" s="174" t="s">
        <v>781</v>
      </c>
      <c r="B666">
        <v>1.29</v>
      </c>
      <c r="C666" s="175" t="s">
        <v>666</v>
      </c>
    </row>
    <row r="667" spans="1:3" ht="12.75">
      <c r="A667" s="174" t="s">
        <v>782</v>
      </c>
      <c r="B667">
        <v>1.295</v>
      </c>
      <c r="C667" s="175" t="s">
        <v>666</v>
      </c>
    </row>
    <row r="668" spans="1:3" ht="12.75">
      <c r="A668" s="174" t="s">
        <v>783</v>
      </c>
      <c r="B668">
        <v>1.302</v>
      </c>
      <c r="C668" s="175" t="s">
        <v>666</v>
      </c>
    </row>
    <row r="669" spans="1:3" ht="12.75">
      <c r="A669" s="174" t="s">
        <v>784</v>
      </c>
      <c r="B669">
        <v>1.308</v>
      </c>
      <c r="C669" s="175" t="s">
        <v>666</v>
      </c>
    </row>
    <row r="670" spans="1:3" ht="12.75">
      <c r="A670" s="174" t="s">
        <v>785</v>
      </c>
      <c r="B670">
        <v>1.31</v>
      </c>
      <c r="C670" s="175" t="s">
        <v>666</v>
      </c>
    </row>
    <row r="671" spans="1:3" ht="12.75">
      <c r="A671" s="174" t="s">
        <v>786</v>
      </c>
      <c r="B671">
        <v>1.312</v>
      </c>
      <c r="C671" s="175" t="s">
        <v>666</v>
      </c>
    </row>
    <row r="672" spans="1:3" ht="12.75">
      <c r="A672" s="174" t="s">
        <v>787</v>
      </c>
      <c r="B672">
        <v>1.317</v>
      </c>
      <c r="C672" s="175" t="s">
        <v>666</v>
      </c>
    </row>
    <row r="673" spans="1:3" ht="12.75">
      <c r="A673" s="174" t="s">
        <v>788</v>
      </c>
      <c r="B673">
        <v>1.318</v>
      </c>
      <c r="C673" s="175" t="s">
        <v>666</v>
      </c>
    </row>
    <row r="674" spans="1:3" ht="12.75">
      <c r="A674" s="174" t="s">
        <v>789</v>
      </c>
      <c r="B674">
        <v>1.32</v>
      </c>
      <c r="C674" s="175" t="s">
        <v>666</v>
      </c>
    </row>
    <row r="675" spans="1:3" ht="12.75">
      <c r="A675" s="174" t="s">
        <v>790</v>
      </c>
      <c r="B675">
        <v>1.32</v>
      </c>
      <c r="C675" s="175" t="s">
        <v>666</v>
      </c>
    </row>
    <row r="676" spans="1:3" ht="12.75">
      <c r="A676" s="174" t="s">
        <v>791</v>
      </c>
      <c r="B676">
        <v>1.321</v>
      </c>
      <c r="C676" s="175" t="s">
        <v>666</v>
      </c>
    </row>
    <row r="677" spans="1:3" ht="12.75">
      <c r="A677" s="174" t="s">
        <v>792</v>
      </c>
      <c r="B677">
        <v>1.318</v>
      </c>
      <c r="C677" s="175" t="s">
        <v>666</v>
      </c>
    </row>
    <row r="678" spans="1:3" ht="12.75">
      <c r="A678" s="174" t="s">
        <v>793</v>
      </c>
      <c r="B678">
        <v>1.312</v>
      </c>
      <c r="C678" s="175" t="s">
        <v>666</v>
      </c>
    </row>
    <row r="679" spans="1:3" ht="12.75">
      <c r="A679" s="174" t="s">
        <v>794</v>
      </c>
      <c r="B679">
        <v>1.31</v>
      </c>
      <c r="C679" s="175" t="s">
        <v>666</v>
      </c>
    </row>
    <row r="680" spans="1:3" ht="12.75">
      <c r="A680" s="174" t="s">
        <v>795</v>
      </c>
      <c r="B680">
        <v>1.312</v>
      </c>
      <c r="C680" s="175" t="s">
        <v>666</v>
      </c>
    </row>
    <row r="681" spans="1:3" ht="12.75">
      <c r="A681" s="174" t="s">
        <v>796</v>
      </c>
      <c r="B681">
        <v>1.312</v>
      </c>
      <c r="C681" s="175" t="s">
        <v>666</v>
      </c>
    </row>
    <row r="682" spans="1:3" ht="12.75">
      <c r="A682" s="174" t="s">
        <v>797</v>
      </c>
      <c r="B682">
        <v>1.313</v>
      </c>
      <c r="C682" s="175" t="s">
        <v>666</v>
      </c>
    </row>
    <row r="683" spans="1:3" ht="12.75">
      <c r="A683" s="174" t="s">
        <v>798</v>
      </c>
      <c r="B683">
        <v>1.313</v>
      </c>
      <c r="C683" s="175" t="s">
        <v>666</v>
      </c>
    </row>
    <row r="684" spans="1:3" ht="12.75">
      <c r="A684" s="174" t="s">
        <v>799</v>
      </c>
      <c r="B684">
        <v>1.312</v>
      </c>
      <c r="C684" s="175" t="s">
        <v>666</v>
      </c>
    </row>
    <row r="685" spans="1:3" ht="12.75">
      <c r="A685" s="174" t="s">
        <v>800</v>
      </c>
      <c r="B685">
        <v>1.31</v>
      </c>
      <c r="C685" s="175" t="s">
        <v>666</v>
      </c>
    </row>
    <row r="686" spans="1:3" ht="12.75">
      <c r="A686" s="174" t="s">
        <v>801</v>
      </c>
      <c r="B686">
        <v>1.313</v>
      </c>
      <c r="C686" s="175" t="s">
        <v>666</v>
      </c>
    </row>
    <row r="687" spans="1:3" ht="12.75">
      <c r="A687" s="174" t="s">
        <v>802</v>
      </c>
      <c r="B687">
        <v>1.313</v>
      </c>
      <c r="C687" s="175" t="s">
        <v>666</v>
      </c>
    </row>
    <row r="688" spans="1:3" ht="12.75">
      <c r="A688" s="174" t="s">
        <v>803</v>
      </c>
      <c r="B688">
        <v>1.312</v>
      </c>
      <c r="C688" s="175" t="s">
        <v>666</v>
      </c>
    </row>
    <row r="689" spans="1:3" ht="12.75">
      <c r="A689" s="174" t="s">
        <v>804</v>
      </c>
      <c r="B689">
        <v>1.309</v>
      </c>
      <c r="C689" s="175" t="s">
        <v>666</v>
      </c>
    </row>
    <row r="690" spans="1:3" ht="12.75">
      <c r="A690" s="174" t="s">
        <v>805</v>
      </c>
      <c r="B690">
        <v>1.308</v>
      </c>
      <c r="C690" s="175" t="s">
        <v>666</v>
      </c>
    </row>
    <row r="691" spans="1:3" ht="12.75">
      <c r="A691" s="174" t="s">
        <v>806</v>
      </c>
      <c r="B691">
        <v>1.306</v>
      </c>
      <c r="C691" s="175" t="s">
        <v>666</v>
      </c>
    </row>
    <row r="692" spans="1:3" ht="12.75">
      <c r="A692" s="174" t="s">
        <v>807</v>
      </c>
      <c r="B692">
        <v>1.302</v>
      </c>
      <c r="C692" s="175" t="s">
        <v>666</v>
      </c>
    </row>
    <row r="693" spans="1:3" ht="12.75">
      <c r="A693" s="174" t="s">
        <v>808</v>
      </c>
      <c r="B693">
        <v>1.303</v>
      </c>
      <c r="C693" s="175" t="s">
        <v>666</v>
      </c>
    </row>
    <row r="694" spans="1:3" ht="12.75">
      <c r="A694" s="174" t="s">
        <v>809</v>
      </c>
      <c r="B694">
        <v>1.306</v>
      </c>
      <c r="C694" s="175" t="s">
        <v>666</v>
      </c>
    </row>
    <row r="695" spans="1:3" ht="12.75">
      <c r="A695" s="174" t="s">
        <v>810</v>
      </c>
      <c r="B695">
        <v>1.308</v>
      </c>
      <c r="C695" s="175" t="s">
        <v>666</v>
      </c>
    </row>
    <row r="696" spans="1:3" ht="12.75">
      <c r="A696" s="174" t="s">
        <v>811</v>
      </c>
      <c r="B696">
        <v>1.308</v>
      </c>
      <c r="C696" s="175" t="s">
        <v>666</v>
      </c>
    </row>
    <row r="697" spans="1:3" ht="12.75">
      <c r="A697" s="174" t="s">
        <v>812</v>
      </c>
      <c r="B697">
        <v>1.307</v>
      </c>
      <c r="C697" s="175" t="s">
        <v>666</v>
      </c>
    </row>
    <row r="698" spans="1:3" ht="12.75">
      <c r="A698" s="174" t="s">
        <v>813</v>
      </c>
      <c r="B698">
        <v>1.312</v>
      </c>
      <c r="C698" s="175" t="s">
        <v>666</v>
      </c>
    </row>
    <row r="699" spans="1:3" ht="12.75">
      <c r="A699" s="174" t="s">
        <v>814</v>
      </c>
      <c r="B699">
        <v>1.312</v>
      </c>
      <c r="C699" s="175" t="s">
        <v>666</v>
      </c>
    </row>
    <row r="700" spans="1:3" ht="12.75">
      <c r="A700" s="174" t="s">
        <v>815</v>
      </c>
      <c r="B700">
        <v>1.307</v>
      </c>
      <c r="C700" s="175" t="s">
        <v>666</v>
      </c>
    </row>
    <row r="701" spans="1:3" ht="12.75">
      <c r="A701" s="174" t="s">
        <v>816</v>
      </c>
      <c r="B701">
        <v>1.309</v>
      </c>
      <c r="C701" s="175" t="s">
        <v>666</v>
      </c>
    </row>
    <row r="702" spans="1:3" ht="12.75">
      <c r="A702" s="174" t="s">
        <v>817</v>
      </c>
      <c r="B702">
        <v>1.311</v>
      </c>
      <c r="C702" s="175" t="s">
        <v>666</v>
      </c>
    </row>
    <row r="703" spans="1:3" ht="12.75">
      <c r="A703" s="174" t="s">
        <v>818</v>
      </c>
      <c r="B703">
        <v>1.303</v>
      </c>
      <c r="C703" s="175" t="s">
        <v>666</v>
      </c>
    </row>
    <row r="704" spans="1:3" ht="12.75">
      <c r="A704" s="174" t="s">
        <v>819</v>
      </c>
      <c r="B704">
        <v>1.304</v>
      </c>
      <c r="C704" s="175" t="s">
        <v>666</v>
      </c>
    </row>
    <row r="705" spans="1:3" ht="12.75">
      <c r="A705" s="174" t="s">
        <v>820</v>
      </c>
      <c r="B705">
        <v>1.305</v>
      </c>
      <c r="C705" s="175" t="s">
        <v>666</v>
      </c>
    </row>
    <row r="706" spans="1:3" ht="12.75">
      <c r="A706" s="174" t="s">
        <v>821</v>
      </c>
      <c r="B706">
        <v>1.307</v>
      </c>
      <c r="C706" s="175" t="s">
        <v>666</v>
      </c>
    </row>
    <row r="707" spans="1:3" ht="12.75">
      <c r="A707" s="174" t="s">
        <v>822</v>
      </c>
      <c r="B707">
        <v>1.307</v>
      </c>
      <c r="C707" s="175" t="s">
        <v>666</v>
      </c>
    </row>
    <row r="708" spans="1:3" ht="12.75">
      <c r="A708" s="174" t="s">
        <v>823</v>
      </c>
      <c r="B708">
        <v>1.309</v>
      </c>
      <c r="C708" s="175" t="s">
        <v>666</v>
      </c>
    </row>
    <row r="709" spans="1:3" ht="12.75">
      <c r="A709" s="174" t="s">
        <v>824</v>
      </c>
      <c r="B709">
        <v>1.311</v>
      </c>
      <c r="C709" s="175" t="s">
        <v>666</v>
      </c>
    </row>
    <row r="710" spans="1:3" ht="12.75">
      <c r="A710" s="174" t="s">
        <v>825</v>
      </c>
      <c r="B710">
        <v>1.309</v>
      </c>
      <c r="C710" s="175" t="s">
        <v>666</v>
      </c>
    </row>
    <row r="711" spans="1:3" ht="12.75">
      <c r="A711" s="174" t="s">
        <v>826</v>
      </c>
      <c r="B711">
        <v>1.309</v>
      </c>
      <c r="C711" s="175" t="s">
        <v>666</v>
      </c>
    </row>
    <row r="712" spans="1:3" ht="12.75">
      <c r="A712" s="174" t="s">
        <v>827</v>
      </c>
      <c r="B712">
        <v>1.306</v>
      </c>
      <c r="C712" s="175" t="s">
        <v>666</v>
      </c>
    </row>
    <row r="713" spans="1:3" ht="12.75">
      <c r="A713" s="174" t="s">
        <v>828</v>
      </c>
      <c r="B713">
        <v>1.303</v>
      </c>
      <c r="C713" s="175" t="s">
        <v>666</v>
      </c>
    </row>
    <row r="714" spans="1:3" ht="12.75">
      <c r="A714" s="174" t="s">
        <v>829</v>
      </c>
      <c r="B714">
        <v>1.303</v>
      </c>
      <c r="C714" s="175" t="s">
        <v>666</v>
      </c>
    </row>
    <row r="715" spans="1:3" ht="12.75">
      <c r="A715" s="174" t="s">
        <v>830</v>
      </c>
      <c r="B715">
        <v>1.302</v>
      </c>
      <c r="C715" s="175" t="s">
        <v>666</v>
      </c>
    </row>
    <row r="716" spans="1:3" ht="12.75">
      <c r="A716" s="174" t="s">
        <v>831</v>
      </c>
      <c r="B716">
        <v>1.303</v>
      </c>
      <c r="C716" s="175" t="s">
        <v>666</v>
      </c>
    </row>
    <row r="717" spans="1:3" ht="12.75">
      <c r="A717" s="174" t="s">
        <v>832</v>
      </c>
      <c r="B717">
        <v>1.302</v>
      </c>
      <c r="C717" s="175" t="s">
        <v>666</v>
      </c>
    </row>
    <row r="718" spans="1:3" ht="12.75">
      <c r="A718" s="174" t="s">
        <v>833</v>
      </c>
      <c r="B718">
        <v>1.302</v>
      </c>
      <c r="C718" s="175" t="s">
        <v>666</v>
      </c>
    </row>
    <row r="719" spans="1:3" ht="12.75">
      <c r="A719" s="174" t="s">
        <v>834</v>
      </c>
      <c r="B719">
        <v>1.308</v>
      </c>
      <c r="C719" s="175" t="s">
        <v>666</v>
      </c>
    </row>
    <row r="720" spans="1:3" ht="12.75">
      <c r="A720" s="174" t="s">
        <v>835</v>
      </c>
      <c r="B720">
        <v>1.306</v>
      </c>
      <c r="C720" s="175" t="s">
        <v>666</v>
      </c>
    </row>
    <row r="721" spans="1:3" ht="12.75">
      <c r="A721" s="174" t="s">
        <v>836</v>
      </c>
      <c r="B721">
        <v>1.309</v>
      </c>
      <c r="C721" s="175" t="s">
        <v>666</v>
      </c>
    </row>
    <row r="722" spans="1:3" ht="12.75">
      <c r="A722" s="174" t="s">
        <v>837</v>
      </c>
      <c r="B722">
        <v>1.308</v>
      </c>
      <c r="C722" s="175" t="s">
        <v>666</v>
      </c>
    </row>
    <row r="723" spans="1:3" ht="12.75">
      <c r="A723" s="174" t="s">
        <v>838</v>
      </c>
      <c r="B723">
        <v>1.31</v>
      </c>
      <c r="C723" s="175" t="s">
        <v>666</v>
      </c>
    </row>
    <row r="724" spans="1:3" ht="12.75">
      <c r="A724" s="174" t="s">
        <v>839</v>
      </c>
      <c r="B724">
        <v>1.289</v>
      </c>
      <c r="C724" s="175" t="s">
        <v>666</v>
      </c>
    </row>
    <row r="725" spans="1:3" ht="12.75">
      <c r="A725" s="174" t="s">
        <v>840</v>
      </c>
      <c r="B725">
        <v>1.29</v>
      </c>
      <c r="C725" s="175" t="s">
        <v>666</v>
      </c>
    </row>
    <row r="726" spans="1:3" ht="12.75">
      <c r="A726" s="174" t="s">
        <v>841</v>
      </c>
      <c r="B726">
        <v>1.286</v>
      </c>
      <c r="C726" s="175" t="s">
        <v>666</v>
      </c>
    </row>
    <row r="727" spans="1:3" ht="12.75">
      <c r="A727" s="174" t="s">
        <v>842</v>
      </c>
      <c r="B727">
        <v>1.263</v>
      </c>
      <c r="C727" s="175" t="s">
        <v>666</v>
      </c>
    </row>
    <row r="728" spans="1:3" ht="12.75">
      <c r="A728" s="174" t="s">
        <v>843</v>
      </c>
      <c r="B728">
        <v>1.25</v>
      </c>
      <c r="C728" s="175" t="s">
        <v>666</v>
      </c>
    </row>
    <row r="729" spans="1:3" ht="12.75">
      <c r="A729" s="174" t="s">
        <v>844</v>
      </c>
      <c r="B729">
        <v>1.245</v>
      </c>
      <c r="C729" s="175" t="s">
        <v>666</v>
      </c>
    </row>
    <row r="730" spans="1:3" ht="12.75">
      <c r="A730" s="174" t="s">
        <v>845</v>
      </c>
      <c r="B730">
        <v>1.241</v>
      </c>
      <c r="C730" s="175" t="s">
        <v>666</v>
      </c>
    </row>
    <row r="731" spans="1:3" ht="12.75">
      <c r="A731" s="174" t="s">
        <v>846</v>
      </c>
      <c r="B731">
        <v>1.235</v>
      </c>
      <c r="C731" s="175" t="s">
        <v>666</v>
      </c>
    </row>
    <row r="732" spans="1:3" ht="12.75">
      <c r="A732" s="174" t="s">
        <v>847</v>
      </c>
      <c r="B732">
        <v>1.218</v>
      </c>
      <c r="C732" s="175" t="s">
        <v>666</v>
      </c>
    </row>
    <row r="733" spans="1:3" ht="12.75">
      <c r="A733" s="174" t="s">
        <v>848</v>
      </c>
      <c r="B733">
        <v>1.192</v>
      </c>
      <c r="C733" s="175" t="s">
        <v>666</v>
      </c>
    </row>
    <row r="734" spans="1:3" ht="12.75">
      <c r="A734" s="174" t="s">
        <v>849</v>
      </c>
      <c r="B734">
        <v>1.191</v>
      </c>
      <c r="C734" s="175" t="s">
        <v>666</v>
      </c>
    </row>
    <row r="735" spans="1:3" ht="12.75">
      <c r="A735" s="174" t="s">
        <v>850</v>
      </c>
      <c r="B735">
        <v>1.187</v>
      </c>
      <c r="C735" s="175" t="s">
        <v>666</v>
      </c>
    </row>
    <row r="736" spans="1:3" ht="12.75">
      <c r="A736" s="174" t="s">
        <v>851</v>
      </c>
      <c r="B736">
        <v>1.182</v>
      </c>
      <c r="C736" s="175" t="s">
        <v>666</v>
      </c>
    </row>
    <row r="737" spans="1:3" ht="12.75">
      <c r="A737" s="174" t="s">
        <v>852</v>
      </c>
      <c r="B737">
        <v>1.175</v>
      </c>
      <c r="C737" s="175" t="s">
        <v>666</v>
      </c>
    </row>
    <row r="738" spans="1:3" ht="12.75">
      <c r="A738" s="174" t="s">
        <v>853</v>
      </c>
      <c r="B738">
        <v>1.17</v>
      </c>
      <c r="C738" s="175" t="s">
        <v>666</v>
      </c>
    </row>
    <row r="739" spans="1:3" ht="12.75">
      <c r="A739" s="174" t="s">
        <v>854</v>
      </c>
      <c r="B739">
        <v>1.162</v>
      </c>
      <c r="C739" s="175" t="s">
        <v>666</v>
      </c>
    </row>
    <row r="740" spans="1:3" ht="12.75">
      <c r="A740" s="174" t="s">
        <v>855</v>
      </c>
      <c r="B740">
        <v>1.164</v>
      </c>
      <c r="C740" s="175" t="s">
        <v>666</v>
      </c>
    </row>
    <row r="741" spans="1:3" ht="12.75">
      <c r="A741" s="174" t="s">
        <v>856</v>
      </c>
      <c r="B741">
        <v>1.164</v>
      </c>
      <c r="C741" s="175" t="s">
        <v>666</v>
      </c>
    </row>
    <row r="742" spans="1:3" ht="12.75">
      <c r="A742" s="174" t="s">
        <v>857</v>
      </c>
      <c r="B742">
        <v>1.171</v>
      </c>
      <c r="C742" s="175" t="s">
        <v>666</v>
      </c>
    </row>
    <row r="743" spans="1:3" ht="12.75">
      <c r="A743" s="174" t="s">
        <v>858</v>
      </c>
      <c r="B743">
        <v>1.173</v>
      </c>
      <c r="C743" s="175" t="s">
        <v>666</v>
      </c>
    </row>
    <row r="744" spans="1:3" ht="12.75">
      <c r="A744" s="174" t="s">
        <v>859</v>
      </c>
      <c r="B744">
        <v>1.164</v>
      </c>
      <c r="C744" s="175" t="s">
        <v>666</v>
      </c>
    </row>
    <row r="745" spans="1:3" ht="12.75">
      <c r="A745" s="174" t="s">
        <v>860</v>
      </c>
      <c r="B745">
        <v>1.162</v>
      </c>
      <c r="C745" s="175" t="s">
        <v>666</v>
      </c>
    </row>
    <row r="746" spans="1:3" ht="12.75">
      <c r="A746" s="174" t="s">
        <v>861</v>
      </c>
      <c r="B746">
        <v>1.147</v>
      </c>
      <c r="C746" s="175" t="s">
        <v>666</v>
      </c>
    </row>
    <row r="747" spans="1:3" ht="12.75">
      <c r="A747" s="174" t="s">
        <v>862</v>
      </c>
      <c r="B747">
        <v>1.138</v>
      </c>
      <c r="C747" s="175" t="s">
        <v>666</v>
      </c>
    </row>
    <row r="748" spans="1:3" ht="12.75">
      <c r="A748" s="174" t="s">
        <v>863</v>
      </c>
      <c r="B748">
        <v>1.114</v>
      </c>
      <c r="C748" s="175" t="s">
        <v>666</v>
      </c>
    </row>
    <row r="749" spans="1:3" ht="12.75">
      <c r="A749" s="174" t="s">
        <v>864</v>
      </c>
      <c r="B749">
        <v>1.102</v>
      </c>
      <c r="C749" s="175" t="s">
        <v>666</v>
      </c>
    </row>
    <row r="750" spans="1:3" ht="12.75">
      <c r="A750" s="174" t="s">
        <v>865</v>
      </c>
      <c r="B750">
        <v>1.093</v>
      </c>
      <c r="C750" s="175" t="s">
        <v>666</v>
      </c>
    </row>
    <row r="751" spans="1:3" ht="12.75">
      <c r="A751" s="174" t="s">
        <v>866</v>
      </c>
      <c r="B751">
        <v>1.018</v>
      </c>
      <c r="C751" s="175" t="s">
        <v>666</v>
      </c>
    </row>
    <row r="752" spans="1:3" ht="12.75">
      <c r="A752" s="174" t="s">
        <v>867</v>
      </c>
      <c r="B752">
        <v>1.027</v>
      </c>
      <c r="C752" s="175" t="s">
        <v>666</v>
      </c>
    </row>
    <row r="753" spans="1:3" ht="12.75">
      <c r="A753" s="174" t="s">
        <v>868</v>
      </c>
      <c r="B753">
        <v>1.031</v>
      </c>
      <c r="C753" s="175" t="s">
        <v>666</v>
      </c>
    </row>
    <row r="754" spans="1:3" ht="12.75">
      <c r="A754" s="174" t="s">
        <v>869</v>
      </c>
      <c r="B754">
        <v>1.025</v>
      </c>
      <c r="C754" s="175" t="s">
        <v>666</v>
      </c>
    </row>
    <row r="755" spans="1:3" ht="12.75">
      <c r="A755" s="174" t="s">
        <v>870</v>
      </c>
      <c r="B755">
        <v>1.03</v>
      </c>
      <c r="C755" s="175" t="s">
        <v>666</v>
      </c>
    </row>
    <row r="756" spans="1:3" ht="12.75">
      <c r="A756" s="174" t="s">
        <v>871</v>
      </c>
      <c r="B756">
        <v>1.042</v>
      </c>
      <c r="C756" s="175" t="s">
        <v>666</v>
      </c>
    </row>
    <row r="757" spans="1:3" ht="12.75">
      <c r="A757" s="174" t="s">
        <v>872</v>
      </c>
      <c r="B757">
        <v>1.042</v>
      </c>
      <c r="C757" s="175" t="s">
        <v>666</v>
      </c>
    </row>
    <row r="758" spans="1:3" ht="12.75">
      <c r="A758" s="174" t="s">
        <v>873</v>
      </c>
      <c r="B758">
        <v>1.043</v>
      </c>
      <c r="C758" s="175" t="s">
        <v>666</v>
      </c>
    </row>
    <row r="759" spans="1:3" ht="12.75">
      <c r="A759" s="174" t="s">
        <v>874</v>
      </c>
      <c r="B759">
        <v>1.043</v>
      </c>
      <c r="C759" s="175" t="s">
        <v>666</v>
      </c>
    </row>
    <row r="760" spans="1:3" ht="12.75">
      <c r="A760" s="174" t="s">
        <v>875</v>
      </c>
      <c r="B760">
        <v>1.043</v>
      </c>
      <c r="C760" s="175" t="s">
        <v>666</v>
      </c>
    </row>
    <row r="761" spans="1:3" ht="12.75">
      <c r="A761" s="174" t="s">
        <v>876</v>
      </c>
      <c r="B761">
        <v>1.035</v>
      </c>
      <c r="C761" s="175" t="s">
        <v>666</v>
      </c>
    </row>
    <row r="762" spans="1:3" ht="12.75">
      <c r="A762" s="174" t="s">
        <v>877</v>
      </c>
      <c r="B762">
        <v>1.029</v>
      </c>
      <c r="C762" s="175" t="s">
        <v>666</v>
      </c>
    </row>
    <row r="763" spans="1:3" ht="12.75">
      <c r="A763" s="174" t="s">
        <v>878</v>
      </c>
      <c r="B763">
        <v>1.036</v>
      </c>
      <c r="C763" s="175" t="s">
        <v>666</v>
      </c>
    </row>
    <row r="764" spans="1:3" ht="12.75">
      <c r="A764" s="174" t="s">
        <v>879</v>
      </c>
      <c r="B764">
        <v>1.038</v>
      </c>
      <c r="C764" s="175" t="s">
        <v>666</v>
      </c>
    </row>
    <row r="765" spans="1:3" ht="12.75">
      <c r="A765" s="174" t="s">
        <v>880</v>
      </c>
      <c r="B765">
        <v>1.04</v>
      </c>
      <c r="C765" s="175" t="s">
        <v>666</v>
      </c>
    </row>
    <row r="766" spans="1:3" ht="12.75">
      <c r="A766" s="174" t="s">
        <v>881</v>
      </c>
      <c r="B766">
        <v>1.036</v>
      </c>
      <c r="C766" s="175" t="s">
        <v>666</v>
      </c>
    </row>
    <row r="767" spans="1:3" ht="12.75">
      <c r="A767" s="174" t="s">
        <v>882</v>
      </c>
      <c r="B767">
        <v>1.04</v>
      </c>
      <c r="C767" s="175" t="s">
        <v>666</v>
      </c>
    </row>
    <row r="768" spans="1:3" ht="12.75">
      <c r="A768" s="174" t="s">
        <v>883</v>
      </c>
      <c r="B768">
        <v>1.046</v>
      </c>
      <c r="C768" s="175" t="s">
        <v>666</v>
      </c>
    </row>
    <row r="769" spans="1:3" ht="12.75">
      <c r="A769" s="174" t="s">
        <v>884</v>
      </c>
      <c r="B769">
        <v>1.047</v>
      </c>
      <c r="C769" s="175" t="s">
        <v>666</v>
      </c>
    </row>
    <row r="770" spans="1:3" ht="12.75">
      <c r="A770" s="174" t="s">
        <v>885</v>
      </c>
      <c r="B770">
        <v>1.048</v>
      </c>
      <c r="C770" s="175" t="s">
        <v>666</v>
      </c>
    </row>
    <row r="771" spans="1:3" ht="12.75">
      <c r="A771" s="174" t="s">
        <v>886</v>
      </c>
      <c r="B771">
        <v>1.049</v>
      </c>
      <c r="C771" s="175" t="s">
        <v>666</v>
      </c>
    </row>
    <row r="772" spans="1:3" ht="12.75">
      <c r="A772" s="174" t="s">
        <v>887</v>
      </c>
      <c r="B772">
        <v>1.051</v>
      </c>
      <c r="C772" s="175" t="s">
        <v>666</v>
      </c>
    </row>
    <row r="773" spans="1:3" ht="12.75">
      <c r="A773" s="174" t="s">
        <v>888</v>
      </c>
      <c r="B773">
        <v>1.05</v>
      </c>
      <c r="C773" s="175" t="s">
        <v>666</v>
      </c>
    </row>
    <row r="774" spans="1:3" ht="12.75">
      <c r="A774" s="174" t="s">
        <v>889</v>
      </c>
      <c r="B774">
        <v>1.046</v>
      </c>
      <c r="C774" s="175" t="s">
        <v>666</v>
      </c>
    </row>
    <row r="775" spans="1:3" ht="12.75">
      <c r="A775" s="174" t="s">
        <v>890</v>
      </c>
      <c r="B775">
        <v>1.044</v>
      </c>
      <c r="C775" s="175" t="s">
        <v>666</v>
      </c>
    </row>
    <row r="776" spans="1:3" ht="12.75">
      <c r="A776" s="174" t="s">
        <v>891</v>
      </c>
      <c r="B776">
        <v>1.045</v>
      </c>
      <c r="C776" s="175" t="s">
        <v>666</v>
      </c>
    </row>
    <row r="777" spans="1:3" ht="12.75">
      <c r="A777" s="174" t="s">
        <v>892</v>
      </c>
      <c r="B777">
        <v>1.047</v>
      </c>
      <c r="C777" s="175" t="s">
        <v>666</v>
      </c>
    </row>
    <row r="778" spans="1:3" ht="12.75">
      <c r="A778" s="174" t="s">
        <v>893</v>
      </c>
      <c r="B778">
        <v>1.047</v>
      </c>
      <c r="C778" s="175" t="s">
        <v>666</v>
      </c>
    </row>
    <row r="779" spans="1:3" ht="12.75">
      <c r="A779" s="174" t="s">
        <v>894</v>
      </c>
      <c r="B779">
        <v>1.054</v>
      </c>
      <c r="C779" s="175" t="s">
        <v>666</v>
      </c>
    </row>
    <row r="780" spans="1:3" ht="12.75">
      <c r="A780" s="174" t="s">
        <v>895</v>
      </c>
      <c r="B780">
        <v>1.054</v>
      </c>
      <c r="C780" s="175" t="s">
        <v>666</v>
      </c>
    </row>
    <row r="781" spans="1:3" ht="12.75">
      <c r="A781" s="174" t="s">
        <v>896</v>
      </c>
      <c r="B781">
        <v>1.048</v>
      </c>
      <c r="C781" s="175" t="s">
        <v>666</v>
      </c>
    </row>
    <row r="782" spans="1:3" ht="12.75">
      <c r="A782" s="174" t="s">
        <v>897</v>
      </c>
      <c r="B782" s="175" t="s">
        <v>666</v>
      </c>
      <c r="C782" s="175" t="s">
        <v>666</v>
      </c>
    </row>
    <row r="783" ht="12.75" customHeight="1"/>
    <row r="784" ht="12.75">
      <c r="A784" s="176" t="s">
        <v>898</v>
      </c>
    </row>
    <row r="785" ht="12.75" customHeight="1"/>
    <row r="786" spans="1:5" ht="12.75">
      <c r="A786" s="181" t="s">
        <v>899</v>
      </c>
      <c r="B786" s="182"/>
      <c r="C786" s="182"/>
      <c r="D786" s="182"/>
      <c r="E786" s="182"/>
    </row>
    <row r="787" spans="1:5" ht="12.75">
      <c r="A787" s="182" t="s">
        <v>900</v>
      </c>
      <c r="B787" s="182"/>
      <c r="C787" s="182"/>
      <c r="D787" s="182"/>
      <c r="E787" s="182"/>
    </row>
    <row r="788" spans="1:5" ht="12.75">
      <c r="A788" s="182" t="s">
        <v>901</v>
      </c>
      <c r="B788" s="182"/>
      <c r="C788" s="182"/>
      <c r="D788" s="182"/>
      <c r="E788" s="182"/>
    </row>
    <row r="789" ht="12.75" customHeight="1"/>
    <row r="790" spans="1:5" ht="12.75">
      <c r="A790" s="181" t="s">
        <v>902</v>
      </c>
      <c r="B790" s="182"/>
      <c r="C790" s="182"/>
      <c r="D790" s="182"/>
      <c r="E790" s="182"/>
    </row>
    <row r="791" spans="1:5" ht="12.75">
      <c r="A791" s="182" t="s">
        <v>903</v>
      </c>
      <c r="B791" s="182"/>
      <c r="C791" s="182"/>
      <c r="D791" s="182"/>
      <c r="E791" s="182"/>
    </row>
    <row r="792" spans="1:5" ht="12.75">
      <c r="A792" s="182" t="s">
        <v>901</v>
      </c>
      <c r="B792" s="182"/>
      <c r="C792" s="182"/>
      <c r="D792" s="182"/>
      <c r="E792" s="182"/>
    </row>
  </sheetData>
  <sheetProtection/>
  <mergeCells count="9">
    <mergeCell ref="A790:E790"/>
    <mergeCell ref="A791:E791"/>
    <mergeCell ref="A792:E792"/>
    <mergeCell ref="A1:B1"/>
    <mergeCell ref="A2:G2"/>
    <mergeCell ref="B3:C3"/>
    <mergeCell ref="A786:E786"/>
    <mergeCell ref="A787:E787"/>
    <mergeCell ref="A788:E7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G36" sqref="G36"/>
    </sheetView>
  </sheetViews>
  <sheetFormatPr defaultColWidth="9.140625" defaultRowHeight="12.75"/>
  <cols>
    <col min="1" max="1" width="15.00390625" style="0" customWidth="1"/>
    <col min="2" max="2" width="12.00390625" style="0" bestFit="1" customWidth="1"/>
    <col min="6" max="6" width="9.8515625" style="0" bestFit="1" customWidth="1"/>
    <col min="7" max="7" width="7.00390625" style="0" bestFit="1" customWidth="1"/>
    <col min="9" max="9" width="31.57421875" style="0" bestFit="1" customWidth="1"/>
    <col min="10" max="10" width="12.7109375" style="0" bestFit="1" customWidth="1"/>
    <col min="11" max="11" width="15.140625" style="0" customWidth="1"/>
    <col min="12" max="12" width="13.57421875" style="0" customWidth="1"/>
  </cols>
  <sheetData>
    <row r="1" spans="1:10" ht="15.75">
      <c r="A1" s="1" t="s">
        <v>0</v>
      </c>
      <c r="B1" s="2"/>
      <c r="C1" s="2"/>
      <c r="D1" s="3"/>
      <c r="E1" s="3"/>
      <c r="F1" s="3"/>
      <c r="G1" s="4"/>
      <c r="H1" s="5"/>
      <c r="I1" s="6" t="s">
        <v>1</v>
      </c>
      <c r="J1" s="7"/>
    </row>
    <row r="2" spans="1:10" ht="13.5" thickBot="1">
      <c r="A2" s="8" t="s">
        <v>79</v>
      </c>
      <c r="B2" s="9"/>
      <c r="C2" s="9"/>
      <c r="D2" s="9"/>
      <c r="E2" s="9"/>
      <c r="F2" s="9"/>
      <c r="G2" s="10"/>
      <c r="H2" s="11"/>
      <c r="I2" s="9"/>
      <c r="J2" s="9"/>
    </row>
    <row r="3" spans="1:12" ht="13.5" thickBot="1">
      <c r="A3" s="17"/>
      <c r="B3" s="18"/>
      <c r="C3" s="18"/>
      <c r="D3" s="18"/>
      <c r="E3" s="18"/>
      <c r="F3" s="18"/>
      <c r="G3" s="10"/>
      <c r="H3" s="11"/>
      <c r="I3" s="85" t="s">
        <v>2</v>
      </c>
      <c r="J3" s="86" t="s">
        <v>3</v>
      </c>
      <c r="K3" s="65"/>
      <c r="L3" s="65"/>
    </row>
    <row r="4" spans="1:12" ht="12.75">
      <c r="A4" s="19" t="s">
        <v>7</v>
      </c>
      <c r="B4" s="20"/>
      <c r="C4" s="20"/>
      <c r="D4" s="20"/>
      <c r="E4" s="20"/>
      <c r="F4" s="21"/>
      <c r="G4" s="10"/>
      <c r="H4" s="11"/>
      <c r="I4" s="87" t="s">
        <v>4</v>
      </c>
      <c r="J4" s="88">
        <f>F5*0.9/8</f>
        <v>177558.1337655465</v>
      </c>
      <c r="K4" s="65"/>
      <c r="L4" s="65"/>
    </row>
    <row r="5" spans="1:12" ht="12.75">
      <c r="A5" s="22" t="s">
        <v>66</v>
      </c>
      <c r="B5" s="23"/>
      <c r="C5" s="23"/>
      <c r="D5" s="23"/>
      <c r="E5" s="23"/>
      <c r="F5" s="24">
        <f>1500000*'Löne-, index- &amp; övr faktorer'!F8</f>
        <v>1578294.522360413</v>
      </c>
      <c r="G5" s="10"/>
      <c r="H5" s="11"/>
      <c r="I5" s="89" t="s">
        <v>5</v>
      </c>
      <c r="J5" s="90">
        <f>F5*1.1*F6/2</f>
        <v>24600.87672003176</v>
      </c>
      <c r="K5" s="65"/>
      <c r="L5" s="65"/>
    </row>
    <row r="6" spans="1:12" ht="13.5" thickBot="1">
      <c r="A6" s="15" t="s">
        <v>9</v>
      </c>
      <c r="B6" s="16"/>
      <c r="C6" s="16"/>
      <c r="D6" s="16"/>
      <c r="E6" s="16"/>
      <c r="F6" s="84">
        <f>'Löne-, index- &amp; övr faktorer'!F11</f>
        <v>0.028339999999999997</v>
      </c>
      <c r="G6" s="10"/>
      <c r="H6" s="11"/>
      <c r="I6" s="89" t="s">
        <v>6</v>
      </c>
      <c r="J6" s="90">
        <v>0</v>
      </c>
      <c r="K6" s="65"/>
      <c r="L6" s="65"/>
    </row>
    <row r="7" spans="1:12" ht="13.5" thickBot="1">
      <c r="A7" s="17"/>
      <c r="B7" s="18"/>
      <c r="C7" s="18"/>
      <c r="D7" s="18"/>
      <c r="E7" s="18"/>
      <c r="F7" s="18"/>
      <c r="G7" s="10"/>
      <c r="H7" s="11"/>
      <c r="I7" s="89" t="s">
        <v>67</v>
      </c>
      <c r="J7" s="90">
        <f>32000*'Löne-, index- &amp; övr faktorer'!F8</f>
        <v>33670.283143688815</v>
      </c>
      <c r="K7" s="65"/>
      <c r="L7" s="65"/>
    </row>
    <row r="8" spans="1:12" ht="13.5" thickBot="1">
      <c r="A8" s="12" t="s">
        <v>10</v>
      </c>
      <c r="B8" s="26"/>
      <c r="C8" s="26"/>
      <c r="D8" s="26"/>
      <c r="E8" s="26"/>
      <c r="F8" s="27"/>
      <c r="G8" s="10"/>
      <c r="H8" s="11"/>
      <c r="I8" s="91" t="s">
        <v>68</v>
      </c>
      <c r="J8" s="90">
        <f>30700*'Löne-, index- &amp; övr faktorer'!F8</f>
        <v>32302.427890976454</v>
      </c>
      <c r="K8" s="65"/>
      <c r="L8" s="65"/>
    </row>
    <row r="9" spans="1:12" ht="12.75">
      <c r="A9" s="13" t="s">
        <v>12</v>
      </c>
      <c r="B9" s="14"/>
      <c r="C9" s="14"/>
      <c r="D9" s="14"/>
      <c r="E9" s="14"/>
      <c r="F9" s="28">
        <v>4.2</v>
      </c>
      <c r="G9" s="10"/>
      <c r="H9" s="11"/>
      <c r="I9" s="91" t="s">
        <v>8</v>
      </c>
      <c r="J9" s="92"/>
      <c r="K9" s="65"/>
      <c r="L9" s="65"/>
    </row>
    <row r="10" spans="1:12" ht="13.5" thickBot="1">
      <c r="A10" s="15" t="s">
        <v>14</v>
      </c>
      <c r="B10" s="16"/>
      <c r="C10" s="16"/>
      <c r="D10" s="16"/>
      <c r="E10" s="16"/>
      <c r="F10" s="164">
        <f>'Löne-, index- &amp; övr faktorer'!F19</f>
        <v>10.3</v>
      </c>
      <c r="G10" s="10"/>
      <c r="H10" s="11"/>
      <c r="I10" s="93"/>
      <c r="J10" s="94"/>
      <c r="K10" s="65"/>
      <c r="L10" s="65"/>
    </row>
    <row r="11" spans="1:12" ht="13.5" thickBot="1">
      <c r="A11" s="29"/>
      <c r="B11" s="7"/>
      <c r="C11" s="7"/>
      <c r="D11" s="7"/>
      <c r="E11" s="7"/>
      <c r="F11" s="7"/>
      <c r="G11" s="10"/>
      <c r="H11" s="11"/>
      <c r="I11" s="95" t="s">
        <v>33</v>
      </c>
      <c r="J11" s="96">
        <f>SUM(J4:J10)</f>
        <v>268131.7215202435</v>
      </c>
      <c r="K11" s="65"/>
      <c r="L11" s="65"/>
    </row>
    <row r="12" spans="1:12" ht="13.5" thickBot="1">
      <c r="A12" s="136" t="s">
        <v>89</v>
      </c>
      <c r="B12" s="137"/>
      <c r="C12" s="137"/>
      <c r="D12" s="138"/>
      <c r="E12" s="18"/>
      <c r="F12" s="18"/>
      <c r="G12" s="10"/>
      <c r="H12" s="11"/>
      <c r="I12" s="25"/>
      <c r="J12" s="25"/>
      <c r="K12" s="65"/>
      <c r="L12" s="65"/>
    </row>
    <row r="13" spans="1:12" ht="13.5" thickBot="1">
      <c r="A13" s="43" t="s">
        <v>49</v>
      </c>
      <c r="B13" s="133">
        <v>12.6</v>
      </c>
      <c r="C13" s="44" t="s">
        <v>39</v>
      </c>
      <c r="D13" s="45"/>
      <c r="G13" s="10"/>
      <c r="H13" s="11"/>
      <c r="I13" s="97" t="s">
        <v>11</v>
      </c>
      <c r="J13" s="98"/>
      <c r="K13" s="65"/>
      <c r="L13" s="65"/>
    </row>
    <row r="14" spans="1:12" ht="12.75">
      <c r="A14" s="43" t="s">
        <v>71</v>
      </c>
      <c r="B14" s="132">
        <v>5</v>
      </c>
      <c r="C14" s="44" t="s">
        <v>73</v>
      </c>
      <c r="D14" s="45"/>
      <c r="G14" s="10"/>
      <c r="H14" s="11"/>
      <c r="I14" s="87" t="s">
        <v>13</v>
      </c>
      <c r="J14" s="99">
        <v>0</v>
      </c>
      <c r="K14" s="65"/>
      <c r="L14" s="65"/>
    </row>
    <row r="15" spans="1:12" ht="13.5" thickBot="1">
      <c r="A15" s="43" t="s">
        <v>72</v>
      </c>
      <c r="B15" s="139">
        <v>7</v>
      </c>
      <c r="C15" s="44" t="s">
        <v>73</v>
      </c>
      <c r="D15" s="45"/>
      <c r="G15" s="10"/>
      <c r="H15" s="11"/>
      <c r="I15" s="89" t="s">
        <v>69</v>
      </c>
      <c r="J15" s="100">
        <f>5.4*'Löne-, index- &amp; övr faktorer'!F8</f>
        <v>5.681860280497488</v>
      </c>
      <c r="K15" s="65"/>
      <c r="L15" s="65"/>
    </row>
    <row r="16" spans="1:12" ht="12.75">
      <c r="A16" s="140" t="s">
        <v>74</v>
      </c>
      <c r="B16" s="141">
        <f>(B14+B15)/60+2*'Löne-, index- &amp; övr faktorer'!D24/'Löne-, index- &amp; övr faktorer'!F24</f>
        <v>1.6414414414414413</v>
      </c>
      <c r="C16" s="41" t="s">
        <v>75</v>
      </c>
      <c r="D16" s="142" t="s">
        <v>87</v>
      </c>
      <c r="G16" s="10"/>
      <c r="H16" s="11"/>
      <c r="I16" s="89" t="s">
        <v>70</v>
      </c>
      <c r="J16" s="100">
        <f>18.5*'Löne-, index- &amp; övr faktorer'!F8</f>
        <v>19.465632442445095</v>
      </c>
      <c r="K16" s="65"/>
      <c r="L16" s="65"/>
    </row>
    <row r="17" spans="1:12" ht="13.5" thickBot="1">
      <c r="A17" s="59" t="s">
        <v>74</v>
      </c>
      <c r="B17" s="134">
        <f>(B14+B15)/60+2*'Löne-, index- &amp; övr faktorer'!K24/'Löne-, index- &amp; övr faktorer'!M24</f>
        <v>4.493161606869059</v>
      </c>
      <c r="C17" s="49" t="s">
        <v>75</v>
      </c>
      <c r="D17" s="135" t="s">
        <v>88</v>
      </c>
      <c r="G17" s="10"/>
      <c r="H17" s="11"/>
      <c r="I17" s="89" t="s">
        <v>15</v>
      </c>
      <c r="J17" s="100">
        <f>ROUND(F9*F10,2)</f>
        <v>43.26</v>
      </c>
      <c r="K17" s="65"/>
      <c r="L17" s="65"/>
    </row>
    <row r="18" spans="7:12" ht="12.75">
      <c r="G18" s="10"/>
      <c r="H18" s="11"/>
      <c r="I18" s="120" t="s">
        <v>16</v>
      </c>
      <c r="J18" s="121">
        <v>0</v>
      </c>
      <c r="K18" s="65"/>
      <c r="L18" s="65"/>
    </row>
    <row r="19" spans="7:12" ht="13.5" thickBot="1">
      <c r="G19" s="10"/>
      <c r="H19" s="11"/>
      <c r="I19" s="124" t="s">
        <v>80</v>
      </c>
      <c r="J19" s="125">
        <v>0</v>
      </c>
      <c r="K19" s="65"/>
      <c r="L19" s="65"/>
    </row>
    <row r="20" spans="7:12" ht="13.5" thickBot="1">
      <c r="G20" s="10"/>
      <c r="H20" s="11"/>
      <c r="I20" s="122" t="s">
        <v>17</v>
      </c>
      <c r="J20" s="123">
        <f>SUM(J14:J19)</f>
        <v>68.40749272294258</v>
      </c>
      <c r="K20" s="65"/>
      <c r="L20" s="65"/>
    </row>
    <row r="21" spans="7:8" ht="13.5" thickBot="1">
      <c r="G21" s="10"/>
      <c r="H21" s="11"/>
    </row>
    <row r="22" spans="7:12" ht="13.5" thickBot="1">
      <c r="G22" s="10"/>
      <c r="H22" s="11"/>
      <c r="I22" s="101" t="s">
        <v>18</v>
      </c>
      <c r="J22" s="102"/>
      <c r="K22" s="102"/>
      <c r="L22" s="103"/>
    </row>
    <row r="23" spans="1:12" ht="12.75">
      <c r="A23" s="44" t="s">
        <v>65</v>
      </c>
      <c r="B23" s="44"/>
      <c r="C23" s="44"/>
      <c r="D23" s="44"/>
      <c r="G23" s="10"/>
      <c r="H23" s="11"/>
      <c r="I23" s="104" t="s">
        <v>19</v>
      </c>
      <c r="J23" s="36"/>
      <c r="K23" s="36"/>
      <c r="L23" s="105"/>
    </row>
    <row r="24" spans="7:12" ht="12.75">
      <c r="G24" s="10"/>
      <c r="H24" s="11"/>
      <c r="I24" s="104" t="s">
        <v>20</v>
      </c>
      <c r="J24" s="36"/>
      <c r="K24" s="36"/>
      <c r="L24" s="105"/>
    </row>
    <row r="25" spans="7:12" ht="12.75">
      <c r="G25" s="10"/>
      <c r="H25" s="11"/>
      <c r="I25" s="43" t="s">
        <v>21</v>
      </c>
      <c r="J25" s="44"/>
      <c r="K25" s="44"/>
      <c r="L25" s="106">
        <f>J11</f>
        <v>268131.7215202435</v>
      </c>
    </row>
    <row r="26" spans="7:12" ht="12.75">
      <c r="G26" s="10"/>
      <c r="H26" s="11"/>
      <c r="I26" s="43"/>
      <c r="J26" s="44"/>
      <c r="K26" s="107" t="s">
        <v>23</v>
      </c>
      <c r="L26" s="108"/>
    </row>
    <row r="27" spans="7:12" ht="12.75">
      <c r="G27" s="10"/>
      <c r="H27" s="11"/>
      <c r="I27" s="43" t="s">
        <v>24</v>
      </c>
      <c r="J27" s="44"/>
      <c r="K27" s="38">
        <v>10</v>
      </c>
      <c r="L27" s="106">
        <f>IF(K27=0,0,$L$25/K27)</f>
        <v>26813.17215202435</v>
      </c>
    </row>
    <row r="28" spans="8:12" ht="12.75">
      <c r="H28" s="11"/>
      <c r="I28" s="43" t="s">
        <v>26</v>
      </c>
      <c r="J28" s="44"/>
      <c r="K28" s="38">
        <v>44</v>
      </c>
      <c r="L28" s="106">
        <f>IF(K28=0,0,$L$25/K28)</f>
        <v>6093.902761823716</v>
      </c>
    </row>
    <row r="29" spans="8:12" ht="12.75">
      <c r="H29" s="11"/>
      <c r="I29" s="43"/>
      <c r="J29" s="44"/>
      <c r="K29" s="44"/>
      <c r="L29" s="108"/>
    </row>
    <row r="30" spans="8:12" ht="12.75">
      <c r="H30" s="31"/>
      <c r="I30" s="43"/>
      <c r="J30" s="109"/>
      <c r="K30" s="107" t="s">
        <v>28</v>
      </c>
      <c r="L30" s="108"/>
    </row>
    <row r="31" spans="7:12" ht="13.5" thickBot="1">
      <c r="G31" s="30"/>
      <c r="H31" s="31"/>
      <c r="I31" s="48" t="s">
        <v>29</v>
      </c>
      <c r="J31" s="110"/>
      <c r="K31" s="111">
        <v>5</v>
      </c>
      <c r="L31" s="112">
        <f>IF(K31=0,0,$L$28/K31)</f>
        <v>1218.7805523647432</v>
      </c>
    </row>
    <row r="32" spans="7:10" ht="12.75">
      <c r="G32" s="30"/>
      <c r="H32" s="31"/>
      <c r="I32" s="25"/>
      <c r="J32" s="25"/>
    </row>
    <row r="33" spans="9:10" ht="12.75">
      <c r="I33" s="25"/>
      <c r="J33" s="25"/>
    </row>
    <row r="34" spans="7:10" ht="12.75">
      <c r="G34" s="35"/>
      <c r="I34" s="25"/>
      <c r="J34" s="25"/>
    </row>
    <row r="35" spans="7:10" ht="12.75">
      <c r="G35" s="35"/>
      <c r="I35" s="25"/>
      <c r="J35" s="25"/>
    </row>
    <row r="36" spans="7:10" ht="12.75">
      <c r="G36" s="35"/>
      <c r="I36" s="25"/>
      <c r="J36" s="25"/>
    </row>
    <row r="37" spans="7:10" ht="12.75">
      <c r="G37" s="37" t="s">
        <v>22</v>
      </c>
      <c r="I37" s="25"/>
      <c r="J37" s="25"/>
    </row>
    <row r="38" ht="12.75">
      <c r="G38" s="37"/>
    </row>
    <row r="39" ht="12.75">
      <c r="G39" s="37" t="s">
        <v>25</v>
      </c>
    </row>
    <row r="40" ht="12.75">
      <c r="G40" s="37" t="s">
        <v>27</v>
      </c>
    </row>
    <row r="41" ht="12.75">
      <c r="G41" s="37"/>
    </row>
    <row r="42" ht="12.75">
      <c r="G42" s="37"/>
    </row>
    <row r="43" ht="12.75">
      <c r="G43" s="37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15.00390625" style="0" customWidth="1"/>
    <col min="2" max="2" width="11.8515625" style="0" customWidth="1"/>
    <col min="6" max="6" width="9.8515625" style="0" bestFit="1" customWidth="1"/>
    <col min="9" max="9" width="31.57421875" style="0" bestFit="1" customWidth="1"/>
    <col min="10" max="10" width="12.7109375" style="0" bestFit="1" customWidth="1"/>
    <col min="11" max="11" width="15.00390625" style="0" customWidth="1"/>
    <col min="12" max="12" width="13.8515625" style="0" customWidth="1"/>
  </cols>
  <sheetData>
    <row r="1" spans="1:10" ht="15.75">
      <c r="A1" s="1" t="s">
        <v>0</v>
      </c>
      <c r="B1" s="2"/>
      <c r="C1" s="2"/>
      <c r="D1" s="3"/>
      <c r="E1" s="3"/>
      <c r="F1" s="3"/>
      <c r="G1" s="4"/>
      <c r="H1" s="5"/>
      <c r="I1" s="6" t="s">
        <v>1</v>
      </c>
      <c r="J1" s="7"/>
    </row>
    <row r="2" spans="1:10" ht="13.5" thickBot="1">
      <c r="A2" s="8" t="s">
        <v>78</v>
      </c>
      <c r="B2" s="9"/>
      <c r="C2" s="9"/>
      <c r="D2" s="9"/>
      <c r="E2" s="9"/>
      <c r="F2" s="9"/>
      <c r="G2" s="10"/>
      <c r="H2" s="11"/>
      <c r="I2" s="9"/>
      <c r="J2" s="9"/>
    </row>
    <row r="3" spans="1:12" ht="13.5" thickBot="1">
      <c r="A3" s="17"/>
      <c r="B3" s="18"/>
      <c r="C3" s="18"/>
      <c r="D3" s="18"/>
      <c r="E3" s="18"/>
      <c r="F3" s="18"/>
      <c r="G3" s="10"/>
      <c r="H3" s="11"/>
      <c r="I3" s="85" t="s">
        <v>2</v>
      </c>
      <c r="J3" s="86" t="s">
        <v>3</v>
      </c>
      <c r="K3" s="65"/>
      <c r="L3" s="65"/>
    </row>
    <row r="4" spans="1:12" ht="12.75">
      <c r="A4" s="19" t="s">
        <v>7</v>
      </c>
      <c r="B4" s="20"/>
      <c r="C4" s="20"/>
      <c r="D4" s="20"/>
      <c r="E4" s="20"/>
      <c r="F4" s="21"/>
      <c r="G4" s="10"/>
      <c r="H4" s="11"/>
      <c r="I4" s="87" t="s">
        <v>4</v>
      </c>
      <c r="J4" s="88">
        <f>F5*0.9/8</f>
        <v>242662.7828129135</v>
      </c>
      <c r="K4" s="65"/>
      <c r="L4" s="65"/>
    </row>
    <row r="5" spans="1:12" ht="12.75">
      <c r="A5" s="22" t="s">
        <v>66</v>
      </c>
      <c r="B5" s="23"/>
      <c r="C5" s="23"/>
      <c r="D5" s="23"/>
      <c r="E5" s="23"/>
      <c r="F5" s="24">
        <f>2050000*'Löne-, index- &amp; övr faktorer'!F8</f>
        <v>2157002.5138925645</v>
      </c>
      <c r="G5" s="10"/>
      <c r="H5" s="11"/>
      <c r="I5" s="89" t="s">
        <v>5</v>
      </c>
      <c r="J5" s="90">
        <f>F5*1.1*F6/2</f>
        <v>33621.1981840434</v>
      </c>
      <c r="K5" s="65"/>
      <c r="L5" s="65"/>
    </row>
    <row r="6" spans="1:12" ht="13.5" thickBot="1">
      <c r="A6" s="15" t="s">
        <v>9</v>
      </c>
      <c r="B6" s="16"/>
      <c r="C6" s="16"/>
      <c r="D6" s="16"/>
      <c r="E6" s="16"/>
      <c r="F6" s="84">
        <f>'Löne-, index- &amp; övr faktorer'!F11</f>
        <v>0.028339999999999997</v>
      </c>
      <c r="G6" s="10"/>
      <c r="H6" s="11"/>
      <c r="I6" s="89" t="s">
        <v>6</v>
      </c>
      <c r="J6" s="90">
        <v>0</v>
      </c>
      <c r="K6" s="65"/>
      <c r="L6" s="65"/>
    </row>
    <row r="7" spans="1:12" ht="13.5" thickBot="1">
      <c r="A7" s="17"/>
      <c r="B7" s="18"/>
      <c r="C7" s="18"/>
      <c r="D7" s="18"/>
      <c r="E7" s="18"/>
      <c r="F7" s="18"/>
      <c r="G7" s="10"/>
      <c r="H7" s="11"/>
      <c r="I7" s="89" t="s">
        <v>67</v>
      </c>
      <c r="J7" s="90">
        <f>42500*'Löne-, index- &amp; övr faktorer'!F8</f>
        <v>44718.34480021171</v>
      </c>
      <c r="K7" s="65"/>
      <c r="L7" s="65"/>
    </row>
    <row r="8" spans="1:12" ht="13.5" thickBot="1">
      <c r="A8" s="12" t="s">
        <v>10</v>
      </c>
      <c r="B8" s="26"/>
      <c r="C8" s="26"/>
      <c r="D8" s="26"/>
      <c r="E8" s="26"/>
      <c r="F8" s="27"/>
      <c r="G8" s="10"/>
      <c r="H8" s="11"/>
      <c r="I8" s="91" t="s">
        <v>68</v>
      </c>
      <c r="J8" s="90">
        <f>41500*'Löne-, index- &amp; övr faktorer'!F8</f>
        <v>43666.14845197143</v>
      </c>
      <c r="K8" s="65"/>
      <c r="L8" s="65"/>
    </row>
    <row r="9" spans="1:12" ht="12.75">
      <c r="A9" s="13" t="s">
        <v>12</v>
      </c>
      <c r="B9" s="14"/>
      <c r="C9" s="14"/>
      <c r="D9" s="14"/>
      <c r="E9" s="14"/>
      <c r="F9" s="28">
        <v>5</v>
      </c>
      <c r="G9" s="10"/>
      <c r="H9" s="11"/>
      <c r="I9" s="91" t="s">
        <v>8</v>
      </c>
      <c r="J9" s="92"/>
      <c r="K9" s="65"/>
      <c r="L9" s="65"/>
    </row>
    <row r="10" spans="1:12" ht="13.5" thickBot="1">
      <c r="A10" s="15" t="s">
        <v>14</v>
      </c>
      <c r="B10" s="16"/>
      <c r="C10" s="16"/>
      <c r="D10" s="16"/>
      <c r="E10" s="16"/>
      <c r="F10" s="164">
        <f>'Löne-, index- &amp; övr faktorer'!F19</f>
        <v>10.3</v>
      </c>
      <c r="G10" s="10"/>
      <c r="H10" s="11"/>
      <c r="I10" s="93"/>
      <c r="J10" s="94"/>
      <c r="K10" s="65"/>
      <c r="L10" s="65"/>
    </row>
    <row r="11" spans="1:12" ht="13.5" thickBot="1">
      <c r="A11" s="29"/>
      <c r="B11" s="7"/>
      <c r="C11" s="7"/>
      <c r="D11" s="7"/>
      <c r="E11" s="7"/>
      <c r="F11" s="7"/>
      <c r="G11" s="10"/>
      <c r="H11" s="11"/>
      <c r="I11" s="95" t="s">
        <v>33</v>
      </c>
      <c r="J11" s="96">
        <f>SUM(J4:J10)</f>
        <v>364668.47424914007</v>
      </c>
      <c r="K11" s="65"/>
      <c r="L11" s="65"/>
    </row>
    <row r="12" spans="1:12" ht="13.5" thickBot="1">
      <c r="A12" s="136" t="s">
        <v>89</v>
      </c>
      <c r="B12" s="137"/>
      <c r="C12" s="137"/>
      <c r="D12" s="138"/>
      <c r="E12" s="18"/>
      <c r="F12" s="18"/>
      <c r="G12" s="10"/>
      <c r="H12" s="11"/>
      <c r="I12" s="25"/>
      <c r="J12" s="25"/>
      <c r="K12" s="65"/>
      <c r="L12" s="65"/>
    </row>
    <row r="13" spans="1:12" ht="13.5" thickBot="1">
      <c r="A13" s="43" t="s">
        <v>49</v>
      </c>
      <c r="B13" s="133">
        <v>29.5</v>
      </c>
      <c r="C13" s="44" t="s">
        <v>39</v>
      </c>
      <c r="D13" s="45"/>
      <c r="G13" s="10"/>
      <c r="H13" s="11"/>
      <c r="I13" s="97" t="s">
        <v>11</v>
      </c>
      <c r="J13" s="98"/>
      <c r="K13" s="65"/>
      <c r="L13" s="65"/>
    </row>
    <row r="14" spans="1:12" ht="12.75">
      <c r="A14" s="43" t="s">
        <v>71</v>
      </c>
      <c r="B14" s="132">
        <v>10</v>
      </c>
      <c r="C14" s="44" t="s">
        <v>73</v>
      </c>
      <c r="D14" s="45"/>
      <c r="G14" s="10"/>
      <c r="H14" s="11"/>
      <c r="I14" s="87" t="s">
        <v>13</v>
      </c>
      <c r="J14" s="99">
        <v>0</v>
      </c>
      <c r="K14" s="65"/>
      <c r="L14" s="65"/>
    </row>
    <row r="15" spans="1:12" ht="13.5" thickBot="1">
      <c r="A15" s="43" t="s">
        <v>72</v>
      </c>
      <c r="B15" s="139">
        <v>15</v>
      </c>
      <c r="C15" s="44" t="s">
        <v>73</v>
      </c>
      <c r="D15" s="45"/>
      <c r="G15" s="10"/>
      <c r="H15" s="11"/>
      <c r="I15" s="89" t="s">
        <v>69</v>
      </c>
      <c r="J15" s="100">
        <f>9*'Löne-, index- &amp; övr faktorer'!F8</f>
        <v>9.46976713416248</v>
      </c>
      <c r="K15" s="65"/>
      <c r="L15" s="65"/>
    </row>
    <row r="16" spans="1:12" ht="12.75">
      <c r="A16" s="140" t="s">
        <v>74</v>
      </c>
      <c r="B16" s="141">
        <f>(B14+B15)/60+2*'Löne-, index- &amp; övr faktorer'!D24/'Löne-, index- &amp; övr faktorer'!F24</f>
        <v>1.8581081081081081</v>
      </c>
      <c r="C16" s="41" t="s">
        <v>75</v>
      </c>
      <c r="D16" s="142" t="s">
        <v>87</v>
      </c>
      <c r="G16" s="10"/>
      <c r="H16" s="11"/>
      <c r="I16" s="89" t="s">
        <v>70</v>
      </c>
      <c r="J16" s="100">
        <f>15.8*'Löne-, index- &amp; övr faktorer'!F8</f>
        <v>16.62470230219635</v>
      </c>
      <c r="K16" s="65"/>
      <c r="L16" s="65"/>
    </row>
    <row r="17" spans="1:12" ht="13.5" thickBot="1">
      <c r="A17" s="59" t="s">
        <v>74</v>
      </c>
      <c r="B17" s="134">
        <f>(B14+B15)/60+2*'Löne-, index- &amp; övr faktorer'!K24/'Löne-, index- &amp; övr faktorer'!M24</f>
        <v>4.7098282735357255</v>
      </c>
      <c r="C17" s="49" t="s">
        <v>75</v>
      </c>
      <c r="D17" s="135" t="s">
        <v>88</v>
      </c>
      <c r="G17" s="10"/>
      <c r="H17" s="11"/>
      <c r="I17" s="89" t="s">
        <v>15</v>
      </c>
      <c r="J17" s="100">
        <f>ROUND(F9*F10,2)</f>
        <v>51.5</v>
      </c>
      <c r="K17" s="65"/>
      <c r="L17" s="65"/>
    </row>
    <row r="18" spans="7:12" ht="12.75">
      <c r="G18" s="10"/>
      <c r="H18" s="11"/>
      <c r="I18" s="120" t="s">
        <v>16</v>
      </c>
      <c r="J18" s="121">
        <v>0</v>
      </c>
      <c r="K18" s="65"/>
      <c r="L18" s="65"/>
    </row>
    <row r="19" spans="7:12" ht="13.5" thickBot="1">
      <c r="G19" s="10"/>
      <c r="H19" s="11"/>
      <c r="I19" s="124" t="s">
        <v>80</v>
      </c>
      <c r="J19" s="125">
        <v>0</v>
      </c>
      <c r="K19" s="65"/>
      <c r="L19" s="65"/>
    </row>
    <row r="20" spans="7:12" ht="13.5" thickBot="1">
      <c r="G20" s="10"/>
      <c r="H20" s="11"/>
      <c r="I20" s="122" t="s">
        <v>17</v>
      </c>
      <c r="J20" s="123">
        <f>SUM(J14:J19)</f>
        <v>77.59446943635882</v>
      </c>
      <c r="K20" s="65"/>
      <c r="L20" s="65"/>
    </row>
    <row r="21" spans="7:8" ht="13.5" thickBot="1">
      <c r="G21" s="10"/>
      <c r="H21" s="11"/>
    </row>
    <row r="22" spans="7:12" ht="13.5" thickBot="1">
      <c r="G22" s="10"/>
      <c r="H22" s="11"/>
      <c r="I22" s="101" t="s">
        <v>18</v>
      </c>
      <c r="J22" s="102"/>
      <c r="K22" s="102"/>
      <c r="L22" s="103"/>
    </row>
    <row r="23" spans="1:12" ht="12.75">
      <c r="A23" s="44" t="s">
        <v>65</v>
      </c>
      <c r="B23" s="44"/>
      <c r="C23" s="44"/>
      <c r="D23" s="44"/>
      <c r="G23" s="10"/>
      <c r="H23" s="11"/>
      <c r="I23" s="104" t="s">
        <v>19</v>
      </c>
      <c r="J23" s="36"/>
      <c r="K23" s="36"/>
      <c r="L23" s="105"/>
    </row>
    <row r="24" spans="7:12" ht="12.75">
      <c r="G24" s="10"/>
      <c r="H24" s="11"/>
      <c r="I24" s="104" t="s">
        <v>20</v>
      </c>
      <c r="J24" s="36"/>
      <c r="K24" s="36"/>
      <c r="L24" s="105"/>
    </row>
    <row r="25" spans="7:12" ht="12.75">
      <c r="G25" s="10"/>
      <c r="H25" s="11"/>
      <c r="I25" s="43" t="s">
        <v>21</v>
      </c>
      <c r="J25" s="44"/>
      <c r="K25" s="44"/>
      <c r="L25" s="106">
        <f>J11</f>
        <v>364668.47424914007</v>
      </c>
    </row>
    <row r="26" spans="7:12" ht="12.75">
      <c r="G26" s="10"/>
      <c r="H26" s="11"/>
      <c r="I26" s="43"/>
      <c r="J26" s="44"/>
      <c r="K26" s="107" t="s">
        <v>23</v>
      </c>
      <c r="L26" s="108"/>
    </row>
    <row r="27" spans="7:12" ht="12.75">
      <c r="G27" s="10"/>
      <c r="H27" s="11"/>
      <c r="I27" s="43" t="s">
        <v>24</v>
      </c>
      <c r="J27" s="44"/>
      <c r="K27" s="38">
        <v>10</v>
      </c>
      <c r="L27" s="106">
        <f>IF(K27=0,0,$L$25/K27)</f>
        <v>36466.847424914005</v>
      </c>
    </row>
    <row r="28" spans="8:12" ht="12.75">
      <c r="H28" s="11"/>
      <c r="I28" s="43" t="s">
        <v>26</v>
      </c>
      <c r="J28" s="44"/>
      <c r="K28" s="38">
        <v>44</v>
      </c>
      <c r="L28" s="106">
        <f>IF(K28=0,0,$L$25/K28)</f>
        <v>8287.919869298637</v>
      </c>
    </row>
    <row r="29" spans="8:12" ht="12.75">
      <c r="H29" s="11"/>
      <c r="I29" s="43"/>
      <c r="J29" s="44"/>
      <c r="K29" s="44"/>
      <c r="L29" s="108"/>
    </row>
    <row r="30" spans="8:12" ht="12.75">
      <c r="H30" s="31"/>
      <c r="I30" s="43"/>
      <c r="J30" s="109"/>
      <c r="K30" s="107" t="s">
        <v>28</v>
      </c>
      <c r="L30" s="108"/>
    </row>
    <row r="31" spans="7:12" ht="13.5" thickBot="1">
      <c r="G31" s="30"/>
      <c r="H31" s="31"/>
      <c r="I31" s="48" t="s">
        <v>29</v>
      </c>
      <c r="J31" s="110"/>
      <c r="K31" s="111">
        <v>5</v>
      </c>
      <c r="L31" s="112">
        <f>IF(K31=0,0,$L$28/K31)</f>
        <v>1657.5839738597274</v>
      </c>
    </row>
    <row r="32" spans="7:10" ht="12.75">
      <c r="G32" s="30"/>
      <c r="H32" s="31"/>
      <c r="I32" s="25"/>
      <c r="J32" s="25"/>
    </row>
    <row r="33" spans="9:10" ht="12.75">
      <c r="I33" s="25"/>
      <c r="J33" s="25"/>
    </row>
    <row r="34" spans="7:10" ht="12.75">
      <c r="G34" s="35"/>
      <c r="I34" s="25"/>
      <c r="J34" s="25"/>
    </row>
    <row r="35" spans="7:10" ht="12.75">
      <c r="G35" s="35"/>
      <c r="I35" s="25"/>
      <c r="J35" s="25"/>
    </row>
    <row r="36" spans="7:10" ht="12.75">
      <c r="G36" s="35"/>
      <c r="I36" s="25"/>
      <c r="J36" s="25"/>
    </row>
    <row r="37" spans="7:10" ht="12.75">
      <c r="G37" s="37" t="s">
        <v>22</v>
      </c>
      <c r="I37" s="25"/>
      <c r="J37" s="25"/>
    </row>
    <row r="38" ht="12.75">
      <c r="G38" s="37"/>
    </row>
    <row r="39" ht="12.75">
      <c r="G39" s="37" t="s">
        <v>25</v>
      </c>
    </row>
    <row r="40" ht="12.75">
      <c r="G40" s="37" t="s">
        <v>27</v>
      </c>
    </row>
    <row r="41" ht="12.75">
      <c r="G41" s="37"/>
    </row>
    <row r="42" ht="12.75">
      <c r="G42" s="37"/>
    </row>
    <row r="43" ht="12.75">
      <c r="G43" s="37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B1">
      <selection activeCell="F21" sqref="F21"/>
    </sheetView>
  </sheetViews>
  <sheetFormatPr defaultColWidth="9.140625" defaultRowHeight="12.75"/>
  <cols>
    <col min="1" max="1" width="15.00390625" style="0" customWidth="1"/>
    <col min="2" max="2" width="12.00390625" style="0" bestFit="1" customWidth="1"/>
    <col min="6" max="6" width="9.8515625" style="0" bestFit="1" customWidth="1"/>
    <col min="9" max="9" width="31.57421875" style="0" bestFit="1" customWidth="1"/>
    <col min="10" max="10" width="12.7109375" style="0" bestFit="1" customWidth="1"/>
    <col min="11" max="11" width="15.140625" style="0" customWidth="1"/>
    <col min="12" max="12" width="13.57421875" style="0" customWidth="1"/>
  </cols>
  <sheetData>
    <row r="1" spans="1:10" ht="15.75">
      <c r="A1" s="1" t="s">
        <v>0</v>
      </c>
      <c r="B1" s="2"/>
      <c r="C1" s="2"/>
      <c r="D1" s="3"/>
      <c r="E1" s="3"/>
      <c r="F1" s="3"/>
      <c r="G1" s="4"/>
      <c r="H1" s="5"/>
      <c r="I1" s="6" t="s">
        <v>1</v>
      </c>
      <c r="J1" s="7"/>
    </row>
    <row r="2" spans="1:10" ht="13.5" thickBot="1">
      <c r="A2" s="8" t="s">
        <v>76</v>
      </c>
      <c r="B2" s="9"/>
      <c r="C2" s="9"/>
      <c r="D2" s="9"/>
      <c r="E2" s="9"/>
      <c r="F2" s="9"/>
      <c r="G2" s="10"/>
      <c r="H2" s="11"/>
      <c r="I2" s="9"/>
      <c r="J2" s="9"/>
    </row>
    <row r="3" spans="1:12" ht="13.5" thickBot="1">
      <c r="A3" s="17"/>
      <c r="B3" s="18"/>
      <c r="C3" s="18"/>
      <c r="D3" s="18"/>
      <c r="E3" s="18"/>
      <c r="F3" s="18"/>
      <c r="G3" s="10"/>
      <c r="H3" s="11"/>
      <c r="I3" s="85" t="s">
        <v>2</v>
      </c>
      <c r="J3" s="86" t="s">
        <v>3</v>
      </c>
      <c r="K3" s="65"/>
      <c r="L3" s="65"/>
    </row>
    <row r="4" spans="1:12" ht="12.75">
      <c r="A4" s="19" t="s">
        <v>7</v>
      </c>
      <c r="B4" s="20"/>
      <c r="C4" s="20"/>
      <c r="D4" s="20"/>
      <c r="E4" s="20"/>
      <c r="F4" s="21"/>
      <c r="G4" s="10"/>
      <c r="H4" s="11"/>
      <c r="I4" s="87" t="s">
        <v>4</v>
      </c>
      <c r="J4" s="88">
        <f>F5*0.9/8</f>
        <v>185625</v>
      </c>
      <c r="K4" s="65"/>
      <c r="L4" s="65"/>
    </row>
    <row r="5" spans="1:12" ht="12.75">
      <c r="A5" s="22" t="s">
        <v>66</v>
      </c>
      <c r="B5" s="23"/>
      <c r="C5" s="23"/>
      <c r="D5" s="23"/>
      <c r="E5" s="23"/>
      <c r="F5" s="24">
        <v>1650000</v>
      </c>
      <c r="G5" s="10"/>
      <c r="H5" s="11"/>
      <c r="I5" s="89" t="s">
        <v>5</v>
      </c>
      <c r="J5" s="90">
        <f>F5*1.1*F6/2</f>
        <v>25718.55</v>
      </c>
      <c r="K5" s="65"/>
      <c r="L5" s="65"/>
    </row>
    <row r="6" spans="1:12" ht="13.5" thickBot="1">
      <c r="A6" s="15" t="s">
        <v>9</v>
      </c>
      <c r="B6" s="16"/>
      <c r="C6" s="16"/>
      <c r="D6" s="16"/>
      <c r="E6" s="16"/>
      <c r="F6" s="84">
        <f>'Löne-, index- &amp; övr faktorer'!F11</f>
        <v>0.028339999999999997</v>
      </c>
      <c r="G6" s="10"/>
      <c r="H6" s="11"/>
      <c r="I6" s="89" t="s">
        <v>6</v>
      </c>
      <c r="J6" s="90">
        <v>0</v>
      </c>
      <c r="K6" s="65"/>
      <c r="L6" s="65"/>
    </row>
    <row r="7" spans="1:12" ht="13.5" thickBot="1">
      <c r="A7" s="17"/>
      <c r="B7" s="18"/>
      <c r="C7" s="18"/>
      <c r="D7" s="18"/>
      <c r="E7" s="18"/>
      <c r="F7" s="18"/>
      <c r="G7" s="10"/>
      <c r="H7" s="11"/>
      <c r="I7" s="89" t="s">
        <v>67</v>
      </c>
      <c r="J7" s="90">
        <f>32000*'Löne-, index- &amp; övr faktorer'!F8</f>
        <v>33670.283143688815</v>
      </c>
      <c r="K7" s="65"/>
      <c r="L7" s="65"/>
    </row>
    <row r="8" spans="1:12" ht="13.5" thickBot="1">
      <c r="A8" s="12" t="s">
        <v>10</v>
      </c>
      <c r="B8" s="26"/>
      <c r="C8" s="26"/>
      <c r="D8" s="26"/>
      <c r="E8" s="26"/>
      <c r="F8" s="27"/>
      <c r="G8" s="10"/>
      <c r="H8" s="11"/>
      <c r="I8" s="91" t="s">
        <v>68</v>
      </c>
      <c r="J8" s="90">
        <f>30700*'Löne-, index- &amp; övr faktorer'!F8</f>
        <v>32302.427890976454</v>
      </c>
      <c r="K8" s="65"/>
      <c r="L8" s="65"/>
    </row>
    <row r="9" spans="1:12" ht="12.75">
      <c r="A9" s="13" t="s">
        <v>12</v>
      </c>
      <c r="B9" s="14"/>
      <c r="C9" s="14"/>
      <c r="D9" s="14"/>
      <c r="E9" s="14"/>
      <c r="F9" s="28">
        <v>4.5</v>
      </c>
      <c r="G9" s="10"/>
      <c r="H9" s="11"/>
      <c r="I9" s="91" t="s">
        <v>8</v>
      </c>
      <c r="J9" s="92"/>
      <c r="K9" s="65"/>
      <c r="L9" s="65"/>
    </row>
    <row r="10" spans="1:12" ht="13.5" thickBot="1">
      <c r="A10" s="15" t="s">
        <v>14</v>
      </c>
      <c r="B10" s="16"/>
      <c r="C10" s="16"/>
      <c r="D10" s="16"/>
      <c r="E10" s="16"/>
      <c r="F10" s="164">
        <f>'Löne-, index- &amp; övr faktorer'!F19</f>
        <v>10.3</v>
      </c>
      <c r="G10" s="10"/>
      <c r="H10" s="11"/>
      <c r="I10" s="93"/>
      <c r="J10" s="94"/>
      <c r="K10" s="65"/>
      <c r="L10" s="65"/>
    </row>
    <row r="11" spans="1:12" ht="13.5" thickBot="1">
      <c r="A11" s="29"/>
      <c r="B11" s="7"/>
      <c r="C11" s="7"/>
      <c r="D11" s="7"/>
      <c r="E11" s="7"/>
      <c r="F11" s="7"/>
      <c r="G11" s="10"/>
      <c r="H11" s="11"/>
      <c r="I11" s="95" t="s">
        <v>33</v>
      </c>
      <c r="J11" s="96">
        <f>SUM(J4:J10)</f>
        <v>277316.2610346653</v>
      </c>
      <c r="K11" s="65"/>
      <c r="L11" s="65"/>
    </row>
    <row r="12" spans="1:12" ht="13.5" thickBot="1">
      <c r="A12" s="136" t="s">
        <v>89</v>
      </c>
      <c r="B12" s="137"/>
      <c r="C12" s="137"/>
      <c r="D12" s="138"/>
      <c r="E12" s="18"/>
      <c r="F12" s="18"/>
      <c r="G12" s="10"/>
      <c r="H12" s="11"/>
      <c r="I12" s="25"/>
      <c r="J12" s="25"/>
      <c r="K12" s="65"/>
      <c r="L12" s="65"/>
    </row>
    <row r="13" spans="1:12" ht="13.5" thickBot="1">
      <c r="A13" s="43" t="s">
        <v>49</v>
      </c>
      <c r="B13" s="133">
        <v>16</v>
      </c>
      <c r="C13" s="44" t="s">
        <v>39</v>
      </c>
      <c r="D13" s="45"/>
      <c r="G13" s="10"/>
      <c r="H13" s="11"/>
      <c r="I13" s="97" t="s">
        <v>11</v>
      </c>
      <c r="J13" s="98"/>
      <c r="K13" s="65"/>
      <c r="L13" s="65"/>
    </row>
    <row r="14" spans="1:12" ht="12.75">
      <c r="A14" s="43" t="s">
        <v>71</v>
      </c>
      <c r="B14" s="132">
        <v>5</v>
      </c>
      <c r="C14" s="44" t="s">
        <v>73</v>
      </c>
      <c r="D14" s="45"/>
      <c r="G14" s="10"/>
      <c r="H14" s="11"/>
      <c r="I14" s="87" t="s">
        <v>13</v>
      </c>
      <c r="J14" s="99">
        <v>0</v>
      </c>
      <c r="K14" s="65"/>
      <c r="L14" s="65"/>
    </row>
    <row r="15" spans="1:12" ht="13.5" thickBot="1">
      <c r="A15" s="43" t="s">
        <v>72</v>
      </c>
      <c r="B15" s="139">
        <v>7</v>
      </c>
      <c r="C15" s="44" t="s">
        <v>73</v>
      </c>
      <c r="D15" s="45"/>
      <c r="G15" s="10"/>
      <c r="H15" s="11"/>
      <c r="I15" s="89" t="s">
        <v>69</v>
      </c>
      <c r="J15" s="100">
        <f>7.3*'Löne-, index- &amp; övr faktorer'!F8</f>
        <v>7.68103334215401</v>
      </c>
      <c r="K15" s="65"/>
      <c r="L15" s="65"/>
    </row>
    <row r="16" spans="1:12" ht="12.75">
      <c r="A16" s="140" t="s">
        <v>74</v>
      </c>
      <c r="B16" s="141">
        <f>(B14+B15)/60+2*'Löne-, index- &amp; övr faktorer'!D24/'Löne-, index- &amp; övr faktorer'!F24</f>
        <v>1.6414414414414413</v>
      </c>
      <c r="C16" s="41" t="s">
        <v>75</v>
      </c>
      <c r="D16" s="142" t="s">
        <v>87</v>
      </c>
      <c r="G16" s="10"/>
      <c r="H16" s="11"/>
      <c r="I16" s="89" t="s">
        <v>70</v>
      </c>
      <c r="J16" s="100">
        <f>19.5*'Löne-, index- &amp; övr faktorer'!F8</f>
        <v>20.51782879068537</v>
      </c>
      <c r="K16" s="65"/>
      <c r="L16" s="65"/>
    </row>
    <row r="17" spans="1:12" ht="13.5" thickBot="1">
      <c r="A17" s="59" t="s">
        <v>74</v>
      </c>
      <c r="B17" s="134">
        <f>(B14+B15)/60+2*'Löne-, index- &amp; övr faktorer'!K24/'Löne-, index- &amp; övr faktorer'!M24</f>
        <v>4.493161606869059</v>
      </c>
      <c r="C17" s="49" t="s">
        <v>75</v>
      </c>
      <c r="D17" s="135" t="s">
        <v>88</v>
      </c>
      <c r="G17" s="10"/>
      <c r="H17" s="11"/>
      <c r="I17" s="89" t="s">
        <v>15</v>
      </c>
      <c r="J17" s="100">
        <f>ROUND(F9*F10,2)</f>
        <v>46.35</v>
      </c>
      <c r="K17" s="65"/>
      <c r="L17" s="65"/>
    </row>
    <row r="18" spans="7:12" ht="12.75">
      <c r="G18" s="10"/>
      <c r="H18" s="11"/>
      <c r="I18" s="120" t="s">
        <v>16</v>
      </c>
      <c r="J18" s="121">
        <v>0</v>
      </c>
      <c r="K18" s="65"/>
      <c r="L18" s="65"/>
    </row>
    <row r="19" spans="7:12" ht="13.5" thickBot="1">
      <c r="G19" s="10"/>
      <c r="H19" s="11"/>
      <c r="I19" s="124" t="s">
        <v>80</v>
      </c>
      <c r="J19" s="125">
        <v>0</v>
      </c>
      <c r="K19" s="65"/>
      <c r="L19" s="65"/>
    </row>
    <row r="20" spans="7:12" ht="13.5" thickBot="1">
      <c r="G20" s="10"/>
      <c r="H20" s="11"/>
      <c r="I20" s="122" t="s">
        <v>17</v>
      </c>
      <c r="J20" s="123">
        <f>SUM(J14:J19)</f>
        <v>74.54886213283939</v>
      </c>
      <c r="K20" s="65"/>
      <c r="L20" s="65"/>
    </row>
    <row r="21" spans="6:8" ht="13.5" thickBot="1">
      <c r="F21" s="119"/>
      <c r="G21" s="10"/>
      <c r="H21" s="11"/>
    </row>
    <row r="22" spans="7:12" ht="13.5" thickBot="1">
      <c r="G22" s="10"/>
      <c r="H22" s="11"/>
      <c r="I22" s="101" t="s">
        <v>18</v>
      </c>
      <c r="J22" s="102"/>
      <c r="K22" s="102"/>
      <c r="L22" s="103"/>
    </row>
    <row r="23" spans="1:12" ht="12.75">
      <c r="A23" s="44" t="s">
        <v>65</v>
      </c>
      <c r="B23" s="44"/>
      <c r="C23" s="44"/>
      <c r="D23" s="44"/>
      <c r="G23" s="10"/>
      <c r="H23" s="11"/>
      <c r="I23" s="104" t="s">
        <v>19</v>
      </c>
      <c r="J23" s="36"/>
      <c r="K23" s="36"/>
      <c r="L23" s="105"/>
    </row>
    <row r="24" spans="7:12" ht="12.75">
      <c r="G24" s="10"/>
      <c r="H24" s="11"/>
      <c r="I24" s="104" t="s">
        <v>20</v>
      </c>
      <c r="J24" s="36"/>
      <c r="K24" s="36"/>
      <c r="L24" s="105"/>
    </row>
    <row r="25" spans="7:12" ht="12.75">
      <c r="G25" s="10"/>
      <c r="H25" s="11"/>
      <c r="I25" s="43" t="s">
        <v>21</v>
      </c>
      <c r="J25" s="44"/>
      <c r="K25" s="44"/>
      <c r="L25" s="106">
        <f>J11</f>
        <v>277316.2610346653</v>
      </c>
    </row>
    <row r="26" spans="7:12" ht="12.75">
      <c r="G26" s="10"/>
      <c r="H26" s="11"/>
      <c r="I26" s="43"/>
      <c r="J26" s="44"/>
      <c r="K26" s="107" t="s">
        <v>23</v>
      </c>
      <c r="L26" s="108"/>
    </row>
    <row r="27" spans="7:12" ht="12.75">
      <c r="G27" s="10"/>
      <c r="H27" s="11"/>
      <c r="I27" s="43" t="s">
        <v>24</v>
      </c>
      <c r="J27" s="44"/>
      <c r="K27" s="38">
        <v>10</v>
      </c>
      <c r="L27" s="106">
        <f>IF(K27=0,0,$L$25/K27)</f>
        <v>27731.62610346653</v>
      </c>
    </row>
    <row r="28" spans="8:12" ht="12.75">
      <c r="H28" s="11"/>
      <c r="I28" s="43" t="s">
        <v>26</v>
      </c>
      <c r="J28" s="44"/>
      <c r="K28" s="38">
        <v>44</v>
      </c>
      <c r="L28" s="106">
        <f>IF(K28=0,0,$L$25/K28)</f>
        <v>6302.642296242393</v>
      </c>
    </row>
    <row r="29" spans="8:12" ht="12.75">
      <c r="H29" s="11"/>
      <c r="I29" s="43"/>
      <c r="J29" s="44"/>
      <c r="K29" s="44"/>
      <c r="L29" s="108"/>
    </row>
    <row r="30" spans="8:12" ht="12.75">
      <c r="H30" s="31"/>
      <c r="I30" s="43"/>
      <c r="J30" s="109"/>
      <c r="K30" s="107" t="s">
        <v>28</v>
      </c>
      <c r="L30" s="108"/>
    </row>
    <row r="31" spans="7:12" ht="13.5" thickBot="1">
      <c r="G31" s="30"/>
      <c r="H31" s="31"/>
      <c r="I31" s="48" t="s">
        <v>29</v>
      </c>
      <c r="J31" s="110"/>
      <c r="K31" s="111">
        <v>5</v>
      </c>
      <c r="L31" s="112">
        <f>IF(K31=0,0,$L$28/K31)</f>
        <v>1260.5284592484786</v>
      </c>
    </row>
    <row r="32" spans="7:10" ht="12.75">
      <c r="G32" s="30"/>
      <c r="H32" s="31"/>
      <c r="I32" s="25"/>
      <c r="J32" s="25"/>
    </row>
    <row r="33" spans="9:10" ht="12.75">
      <c r="I33" s="25"/>
      <c r="J33" s="25"/>
    </row>
    <row r="34" spans="7:10" ht="12.75">
      <c r="G34" s="35"/>
      <c r="I34" s="25"/>
      <c r="J34" s="25"/>
    </row>
    <row r="35" spans="7:10" ht="12.75">
      <c r="G35" s="35"/>
      <c r="I35" s="25"/>
      <c r="J35" s="25"/>
    </row>
    <row r="36" spans="7:10" ht="12.75">
      <c r="G36" s="35"/>
      <c r="I36" s="25"/>
      <c r="J36" s="25"/>
    </row>
    <row r="37" spans="7:10" ht="12.75">
      <c r="G37" s="37" t="s">
        <v>22</v>
      </c>
      <c r="I37" s="25"/>
      <c r="J37" s="25"/>
    </row>
    <row r="38" ht="12.75">
      <c r="G38" s="37"/>
    </row>
    <row r="39" ht="12.75">
      <c r="G39" s="37" t="s">
        <v>25</v>
      </c>
    </row>
    <row r="40" ht="12.75">
      <c r="G40" s="37" t="s">
        <v>27</v>
      </c>
    </row>
    <row r="41" ht="12.75">
      <c r="G41" s="37"/>
    </row>
    <row r="42" ht="12.75">
      <c r="G42" s="37"/>
    </row>
    <row r="43" ht="12.75">
      <c r="G43" s="37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15.00390625" style="0" customWidth="1"/>
    <col min="2" max="2" width="11.8515625" style="0" customWidth="1"/>
    <col min="6" max="6" width="9.8515625" style="0" bestFit="1" customWidth="1"/>
    <col min="9" max="9" width="31.57421875" style="0" bestFit="1" customWidth="1"/>
    <col min="10" max="10" width="12.7109375" style="0" bestFit="1" customWidth="1"/>
    <col min="11" max="11" width="15.00390625" style="0" customWidth="1"/>
    <col min="12" max="12" width="13.8515625" style="0" customWidth="1"/>
  </cols>
  <sheetData>
    <row r="1" spans="1:10" ht="15.75">
      <c r="A1" s="1" t="s">
        <v>0</v>
      </c>
      <c r="B1" s="2"/>
      <c r="C1" s="2"/>
      <c r="D1" s="3"/>
      <c r="E1" s="3"/>
      <c r="F1" s="3"/>
      <c r="G1" s="4"/>
      <c r="H1" s="5"/>
      <c r="I1" s="6" t="s">
        <v>1</v>
      </c>
      <c r="J1" s="7"/>
    </row>
    <row r="2" spans="1:10" ht="13.5" thickBot="1">
      <c r="A2" s="8" t="s">
        <v>77</v>
      </c>
      <c r="B2" s="9"/>
      <c r="C2" s="9"/>
      <c r="D2" s="9"/>
      <c r="E2" s="9"/>
      <c r="F2" s="9"/>
      <c r="G2" s="10"/>
      <c r="H2" s="11"/>
      <c r="I2" s="9"/>
      <c r="J2" s="9"/>
    </row>
    <row r="3" spans="1:12" ht="13.5" thickBot="1">
      <c r="A3" s="17"/>
      <c r="B3" s="18"/>
      <c r="C3" s="18"/>
      <c r="D3" s="18"/>
      <c r="E3" s="18"/>
      <c r="F3" s="18"/>
      <c r="G3" s="10"/>
      <c r="H3" s="11"/>
      <c r="I3" s="85" t="s">
        <v>2</v>
      </c>
      <c r="J3" s="86" t="s">
        <v>3</v>
      </c>
      <c r="K3" s="65"/>
      <c r="L3" s="65"/>
    </row>
    <row r="4" spans="1:12" ht="12.75">
      <c r="A4" s="19" t="s">
        <v>7</v>
      </c>
      <c r="B4" s="20"/>
      <c r="C4" s="20"/>
      <c r="D4" s="20"/>
      <c r="E4" s="20"/>
      <c r="F4" s="21"/>
      <c r="G4" s="10"/>
      <c r="H4" s="11"/>
      <c r="I4" s="87" t="s">
        <v>4</v>
      </c>
      <c r="J4" s="88">
        <f>F5*0.9/8</f>
        <v>247500</v>
      </c>
      <c r="K4" s="65"/>
      <c r="L4" s="65"/>
    </row>
    <row r="5" spans="1:12" ht="12.75">
      <c r="A5" s="22" t="s">
        <v>66</v>
      </c>
      <c r="B5" s="23"/>
      <c r="C5" s="23"/>
      <c r="D5" s="23"/>
      <c r="E5" s="23"/>
      <c r="F5" s="24">
        <v>2200000</v>
      </c>
      <c r="G5" s="10"/>
      <c r="H5" s="11"/>
      <c r="I5" s="89" t="s">
        <v>5</v>
      </c>
      <c r="J5" s="90">
        <f>F5*1.1*F6/2</f>
        <v>34291.399999999994</v>
      </c>
      <c r="K5" s="65"/>
      <c r="L5" s="65"/>
    </row>
    <row r="6" spans="1:12" ht="13.5" thickBot="1">
      <c r="A6" s="15" t="s">
        <v>9</v>
      </c>
      <c r="B6" s="16"/>
      <c r="C6" s="16"/>
      <c r="D6" s="16"/>
      <c r="E6" s="16"/>
      <c r="F6" s="84">
        <f>'Löne-, index- &amp; övr faktorer'!F11</f>
        <v>0.028339999999999997</v>
      </c>
      <c r="G6" s="10"/>
      <c r="H6" s="11"/>
      <c r="I6" s="89" t="s">
        <v>6</v>
      </c>
      <c r="J6" s="90">
        <v>0</v>
      </c>
      <c r="K6" s="65"/>
      <c r="L6" s="65"/>
    </row>
    <row r="7" spans="1:12" ht="13.5" thickBot="1">
      <c r="A7" s="17"/>
      <c r="B7" s="18"/>
      <c r="C7" s="18"/>
      <c r="D7" s="18"/>
      <c r="E7" s="18"/>
      <c r="F7" s="18"/>
      <c r="G7" s="10"/>
      <c r="H7" s="11"/>
      <c r="I7" s="89" t="s">
        <v>67</v>
      </c>
      <c r="J7" s="90">
        <f>42500*'Löne-, index- &amp; övr faktorer'!F8</f>
        <v>44718.34480021171</v>
      </c>
      <c r="K7" s="65"/>
      <c r="L7" s="65"/>
    </row>
    <row r="8" spans="1:12" ht="13.5" thickBot="1">
      <c r="A8" s="12" t="s">
        <v>10</v>
      </c>
      <c r="B8" s="26"/>
      <c r="C8" s="26"/>
      <c r="D8" s="26"/>
      <c r="E8" s="26"/>
      <c r="F8" s="27"/>
      <c r="G8" s="10"/>
      <c r="H8" s="11"/>
      <c r="I8" s="91" t="s">
        <v>68</v>
      </c>
      <c r="J8" s="90">
        <f>41500*'Löne-, index- &amp; övr faktorer'!F8</f>
        <v>43666.14845197143</v>
      </c>
      <c r="K8" s="65"/>
      <c r="L8" s="65"/>
    </row>
    <row r="9" spans="1:12" ht="12.75">
      <c r="A9" s="13" t="s">
        <v>12</v>
      </c>
      <c r="B9" s="14"/>
      <c r="C9" s="14"/>
      <c r="D9" s="14"/>
      <c r="E9" s="14"/>
      <c r="F9" s="28">
        <v>5.3</v>
      </c>
      <c r="G9" s="10"/>
      <c r="H9" s="11"/>
      <c r="I9" s="91" t="s">
        <v>8</v>
      </c>
      <c r="J9" s="92"/>
      <c r="K9" s="65"/>
      <c r="L9" s="65"/>
    </row>
    <row r="10" spans="1:12" ht="13.5" thickBot="1">
      <c r="A10" s="15" t="s">
        <v>14</v>
      </c>
      <c r="B10" s="16"/>
      <c r="C10" s="16"/>
      <c r="D10" s="16"/>
      <c r="E10" s="16"/>
      <c r="F10" s="164">
        <f>'Löne-, index- &amp; övr faktorer'!F19</f>
        <v>10.3</v>
      </c>
      <c r="G10" s="10"/>
      <c r="H10" s="11"/>
      <c r="I10" s="93"/>
      <c r="J10" s="94"/>
      <c r="K10" s="65"/>
      <c r="L10" s="65"/>
    </row>
    <row r="11" spans="1:12" ht="13.5" thickBot="1">
      <c r="A11" s="29"/>
      <c r="B11" s="7"/>
      <c r="C11" s="7"/>
      <c r="D11" s="7"/>
      <c r="E11" s="7"/>
      <c r="F11" s="7"/>
      <c r="G11" s="10"/>
      <c r="H11" s="11"/>
      <c r="I11" s="95" t="s">
        <v>33</v>
      </c>
      <c r="J11" s="96">
        <f>SUM(J4:J10)</f>
        <v>370175.89325218316</v>
      </c>
      <c r="K11" s="65"/>
      <c r="L11" s="65"/>
    </row>
    <row r="12" spans="1:12" ht="13.5" thickBot="1">
      <c r="A12" s="136" t="s">
        <v>89</v>
      </c>
      <c r="B12" s="137"/>
      <c r="C12" s="137"/>
      <c r="D12" s="138"/>
      <c r="E12" s="18"/>
      <c r="F12" s="18"/>
      <c r="G12" s="10"/>
      <c r="H12" s="11"/>
      <c r="I12" s="25"/>
      <c r="J12" s="25"/>
      <c r="K12" s="65"/>
      <c r="L12" s="65"/>
    </row>
    <row r="13" spans="1:12" ht="13.5" thickBot="1">
      <c r="A13" s="43" t="s">
        <v>49</v>
      </c>
      <c r="B13" s="133">
        <v>32.5</v>
      </c>
      <c r="C13" s="44" t="s">
        <v>39</v>
      </c>
      <c r="D13" s="45"/>
      <c r="G13" s="10"/>
      <c r="H13" s="11"/>
      <c r="I13" s="97" t="s">
        <v>11</v>
      </c>
      <c r="J13" s="98"/>
      <c r="K13" s="65"/>
      <c r="L13" s="65"/>
    </row>
    <row r="14" spans="1:12" ht="12.75">
      <c r="A14" s="43" t="s">
        <v>71</v>
      </c>
      <c r="B14" s="132">
        <v>10</v>
      </c>
      <c r="C14" s="44" t="s">
        <v>73</v>
      </c>
      <c r="D14" s="45"/>
      <c r="G14" s="10"/>
      <c r="H14" s="11"/>
      <c r="I14" s="87" t="s">
        <v>13</v>
      </c>
      <c r="J14" s="99">
        <v>0</v>
      </c>
      <c r="K14" s="65"/>
      <c r="L14" s="65"/>
    </row>
    <row r="15" spans="1:12" ht="13.5" thickBot="1">
      <c r="A15" s="43" t="s">
        <v>72</v>
      </c>
      <c r="B15" s="139">
        <v>15</v>
      </c>
      <c r="C15" s="44" t="s">
        <v>73</v>
      </c>
      <c r="D15" s="45"/>
      <c r="G15" s="10"/>
      <c r="H15" s="11"/>
      <c r="I15" s="89" t="s">
        <v>69</v>
      </c>
      <c r="J15" s="100">
        <f>10.9*'Löne-, index- &amp; övr faktorer'!F8</f>
        <v>11.468940195819002</v>
      </c>
      <c r="K15" s="65"/>
      <c r="L15" s="65"/>
    </row>
    <row r="16" spans="1:12" ht="12.75">
      <c r="A16" s="140" t="s">
        <v>74</v>
      </c>
      <c r="B16" s="141">
        <f>(B14+B15)/60+2*'Löne-, index- &amp; övr faktorer'!D24/'Löne-, index- &amp; övr faktorer'!F24</f>
        <v>1.8581081081081081</v>
      </c>
      <c r="C16" s="41" t="s">
        <v>75</v>
      </c>
      <c r="D16" s="142" t="s">
        <v>87</v>
      </c>
      <c r="G16" s="10"/>
      <c r="H16" s="11"/>
      <c r="I16" s="89" t="s">
        <v>70</v>
      </c>
      <c r="J16" s="100">
        <f>16.8*'Löne-, index- &amp; övr faktorer'!F8</f>
        <v>17.676898650436627</v>
      </c>
      <c r="K16" s="65"/>
      <c r="L16" s="65"/>
    </row>
    <row r="17" spans="1:12" ht="13.5" thickBot="1">
      <c r="A17" s="59" t="s">
        <v>74</v>
      </c>
      <c r="B17" s="134">
        <f>(B14+B15)/60+2*'Löne-, index- &amp; övr faktorer'!K24/'Löne-, index- &amp; övr faktorer'!M24</f>
        <v>4.7098282735357255</v>
      </c>
      <c r="C17" s="49" t="s">
        <v>75</v>
      </c>
      <c r="D17" s="135" t="s">
        <v>88</v>
      </c>
      <c r="G17" s="10"/>
      <c r="H17" s="11"/>
      <c r="I17" s="89" t="s">
        <v>15</v>
      </c>
      <c r="J17" s="100">
        <f>ROUND(F9*F10,2)</f>
        <v>54.59</v>
      </c>
      <c r="K17" s="65"/>
      <c r="L17" s="65"/>
    </row>
    <row r="18" spans="7:12" ht="12.75">
      <c r="G18" s="10"/>
      <c r="H18" s="11"/>
      <c r="I18" s="120" t="s">
        <v>16</v>
      </c>
      <c r="J18" s="121">
        <v>0</v>
      </c>
      <c r="K18" s="65"/>
      <c r="L18" s="65"/>
    </row>
    <row r="19" spans="7:12" ht="13.5" thickBot="1">
      <c r="G19" s="10"/>
      <c r="H19" s="11"/>
      <c r="I19" s="124" t="s">
        <v>80</v>
      </c>
      <c r="J19" s="125">
        <v>0</v>
      </c>
      <c r="K19" s="65"/>
      <c r="L19" s="65"/>
    </row>
    <row r="20" spans="7:12" ht="13.5" thickBot="1">
      <c r="G20" s="10"/>
      <c r="H20" s="11"/>
      <c r="I20" s="122" t="s">
        <v>17</v>
      </c>
      <c r="J20" s="123">
        <f>SUM(J14:J19)</f>
        <v>83.73583884625563</v>
      </c>
      <c r="K20" s="65"/>
      <c r="L20" s="65"/>
    </row>
    <row r="21" spans="7:8" ht="13.5" thickBot="1">
      <c r="G21" s="10"/>
      <c r="H21" s="11"/>
    </row>
    <row r="22" spans="7:12" ht="13.5" thickBot="1">
      <c r="G22" s="10"/>
      <c r="H22" s="11"/>
      <c r="I22" s="101" t="s">
        <v>18</v>
      </c>
      <c r="J22" s="102"/>
      <c r="K22" s="102"/>
      <c r="L22" s="103"/>
    </row>
    <row r="23" spans="1:12" ht="12.75">
      <c r="A23" s="44" t="s">
        <v>65</v>
      </c>
      <c r="B23" s="44"/>
      <c r="C23" s="44"/>
      <c r="D23" s="44"/>
      <c r="G23" s="10"/>
      <c r="H23" s="11"/>
      <c r="I23" s="104" t="s">
        <v>19</v>
      </c>
      <c r="J23" s="36"/>
      <c r="K23" s="36"/>
      <c r="L23" s="105"/>
    </row>
    <row r="24" spans="7:12" ht="12.75">
      <c r="G24" s="10"/>
      <c r="H24" s="11"/>
      <c r="I24" s="104" t="s">
        <v>20</v>
      </c>
      <c r="J24" s="36"/>
      <c r="K24" s="36"/>
      <c r="L24" s="105"/>
    </row>
    <row r="25" spans="7:12" ht="12.75">
      <c r="G25" s="10"/>
      <c r="H25" s="11"/>
      <c r="I25" s="43" t="s">
        <v>21</v>
      </c>
      <c r="J25" s="44"/>
      <c r="K25" s="44"/>
      <c r="L25" s="106">
        <f>J11</f>
        <v>370175.89325218316</v>
      </c>
    </row>
    <row r="26" spans="7:12" ht="12.75">
      <c r="G26" s="10"/>
      <c r="H26" s="11"/>
      <c r="I26" s="43"/>
      <c r="J26" s="44"/>
      <c r="K26" s="107" t="s">
        <v>23</v>
      </c>
      <c r="L26" s="108"/>
    </row>
    <row r="27" spans="7:12" ht="12.75">
      <c r="G27" s="10"/>
      <c r="H27" s="11"/>
      <c r="I27" s="43" t="s">
        <v>24</v>
      </c>
      <c r="J27" s="44"/>
      <c r="K27" s="38">
        <v>10</v>
      </c>
      <c r="L27" s="106">
        <f>IF(K27=0,0,$L$25/K27)</f>
        <v>37017.589325218316</v>
      </c>
    </row>
    <row r="28" spans="8:12" ht="12.75">
      <c r="H28" s="11"/>
      <c r="I28" s="43" t="s">
        <v>26</v>
      </c>
      <c r="J28" s="44"/>
      <c r="K28" s="38">
        <v>44</v>
      </c>
      <c r="L28" s="106">
        <f>IF(K28=0,0,$L$25/K28)</f>
        <v>8413.088483004163</v>
      </c>
    </row>
    <row r="29" spans="8:12" ht="12.75">
      <c r="H29" s="11"/>
      <c r="I29" s="43"/>
      <c r="J29" s="44"/>
      <c r="K29" s="44"/>
      <c r="L29" s="108"/>
    </row>
    <row r="30" spans="8:12" ht="12.75">
      <c r="H30" s="31"/>
      <c r="I30" s="43"/>
      <c r="J30" s="109"/>
      <c r="K30" s="107" t="s">
        <v>28</v>
      </c>
      <c r="L30" s="108"/>
    </row>
    <row r="31" spans="7:12" ht="13.5" thickBot="1">
      <c r="G31" s="30"/>
      <c r="H31" s="31"/>
      <c r="I31" s="48" t="s">
        <v>29</v>
      </c>
      <c r="J31" s="110"/>
      <c r="K31" s="111">
        <v>5</v>
      </c>
      <c r="L31" s="112">
        <f>IF(K31=0,0,$L$28/K31)</f>
        <v>1682.6176966008327</v>
      </c>
    </row>
    <row r="32" spans="7:10" ht="12.75">
      <c r="G32" s="30"/>
      <c r="H32" s="31"/>
      <c r="I32" s="25"/>
      <c r="J32" s="25"/>
    </row>
    <row r="33" spans="9:10" ht="12.75">
      <c r="I33" s="25"/>
      <c r="J33" s="25"/>
    </row>
    <row r="34" spans="7:10" ht="12.75">
      <c r="G34" s="35"/>
      <c r="I34" s="25"/>
      <c r="J34" s="25"/>
    </row>
    <row r="35" spans="7:10" ht="12.75">
      <c r="G35" s="35"/>
      <c r="I35" s="25"/>
      <c r="J35" s="25"/>
    </row>
    <row r="36" spans="7:10" ht="12.75">
      <c r="G36" s="35"/>
      <c r="I36" s="25"/>
      <c r="J36" s="25"/>
    </row>
    <row r="37" spans="7:10" ht="12.75">
      <c r="G37" s="37" t="s">
        <v>22</v>
      </c>
      <c r="I37" s="25"/>
      <c r="J37" s="25"/>
    </row>
    <row r="38" ht="12.75">
      <c r="G38" s="37"/>
    </row>
    <row r="39" ht="12.75">
      <c r="G39" s="37" t="s">
        <v>25</v>
      </c>
    </row>
    <row r="40" ht="12.75">
      <c r="G40" s="37" t="s">
        <v>27</v>
      </c>
    </row>
    <row r="41" ht="12.75">
      <c r="G41" s="37"/>
    </row>
    <row r="42" ht="12.75">
      <c r="G42" s="37"/>
    </row>
    <row r="43" ht="12.75">
      <c r="G43" s="37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M34" sqref="M34"/>
    </sheetView>
  </sheetViews>
  <sheetFormatPr defaultColWidth="9.140625" defaultRowHeight="12.75"/>
  <cols>
    <col min="1" max="1" width="15.00390625" style="0" customWidth="1"/>
    <col min="2" max="2" width="12.00390625" style="0" bestFit="1" customWidth="1"/>
    <col min="6" max="6" width="9.8515625" style="0" bestFit="1" customWidth="1"/>
    <col min="9" max="9" width="31.57421875" style="0" bestFit="1" customWidth="1"/>
    <col min="10" max="10" width="12.7109375" style="0" bestFit="1" customWidth="1"/>
    <col min="11" max="11" width="13.7109375" style="0" customWidth="1"/>
    <col min="12" max="12" width="15.140625" style="0" customWidth="1"/>
  </cols>
  <sheetData>
    <row r="1" spans="1:10" ht="15.75">
      <c r="A1" s="1" t="s">
        <v>0</v>
      </c>
      <c r="B1" s="2"/>
      <c r="C1" s="2"/>
      <c r="D1" s="3"/>
      <c r="E1" s="3"/>
      <c r="F1" s="3"/>
      <c r="G1" s="4"/>
      <c r="H1" s="5"/>
      <c r="I1" s="6" t="s">
        <v>1</v>
      </c>
      <c r="J1" s="7"/>
    </row>
    <row r="2" spans="1:10" ht="13.5" thickBot="1">
      <c r="A2" s="8" t="s">
        <v>36</v>
      </c>
      <c r="B2" s="9"/>
      <c r="C2" s="9"/>
      <c r="D2" s="9"/>
      <c r="E2" s="9"/>
      <c r="F2" s="9"/>
      <c r="G2" s="10"/>
      <c r="H2" s="11"/>
      <c r="I2" s="9"/>
      <c r="J2" s="9"/>
    </row>
    <row r="3" spans="1:12" ht="13.5" thickBot="1">
      <c r="A3" s="17"/>
      <c r="B3" s="18"/>
      <c r="C3" s="18"/>
      <c r="D3" s="18"/>
      <c r="E3" s="18"/>
      <c r="F3" s="18"/>
      <c r="G3" s="10"/>
      <c r="H3" s="11"/>
      <c r="I3" s="85" t="s">
        <v>2</v>
      </c>
      <c r="J3" s="86" t="s">
        <v>3</v>
      </c>
      <c r="K3" s="65"/>
      <c r="L3" s="65"/>
    </row>
    <row r="4" spans="1:12" ht="12.75">
      <c r="A4" s="19" t="s">
        <v>7</v>
      </c>
      <c r="B4" s="20"/>
      <c r="C4" s="20"/>
      <c r="D4" s="20"/>
      <c r="E4" s="20"/>
      <c r="F4" s="21"/>
      <c r="G4" s="10"/>
      <c r="H4" s="11"/>
      <c r="I4" s="87" t="s">
        <v>4</v>
      </c>
      <c r="J4" s="88">
        <f>F5*0.9/8</f>
        <v>228458.13211166978</v>
      </c>
      <c r="K4" s="65"/>
      <c r="L4" s="65"/>
    </row>
    <row r="5" spans="1:12" ht="12.75">
      <c r="A5" s="22" t="s">
        <v>66</v>
      </c>
      <c r="B5" s="23"/>
      <c r="C5" s="23"/>
      <c r="D5" s="23"/>
      <c r="E5" s="23"/>
      <c r="F5" s="24">
        <f>1930000*'Löne-, index- &amp; övr faktorer'!F8</f>
        <v>2030738.9521037315</v>
      </c>
      <c r="G5" s="10"/>
      <c r="H5" s="11"/>
      <c r="I5" s="89" t="s">
        <v>5</v>
      </c>
      <c r="J5" s="90">
        <f>F5*1.1*F6/2</f>
        <v>31653.128046440863</v>
      </c>
      <c r="K5" s="65"/>
      <c r="L5" s="65"/>
    </row>
    <row r="6" spans="1:12" ht="13.5" thickBot="1">
      <c r="A6" s="15" t="s">
        <v>9</v>
      </c>
      <c r="B6" s="16"/>
      <c r="C6" s="16"/>
      <c r="D6" s="16"/>
      <c r="E6" s="16"/>
      <c r="F6" s="84">
        <f>'Löne-, index- &amp; övr faktorer'!F11</f>
        <v>0.028339999999999997</v>
      </c>
      <c r="G6" s="10"/>
      <c r="H6" s="11"/>
      <c r="I6" s="89" t="s">
        <v>6</v>
      </c>
      <c r="J6" s="90">
        <v>0</v>
      </c>
      <c r="K6" s="65"/>
      <c r="L6" s="65"/>
    </row>
    <row r="7" spans="1:12" ht="13.5" thickBot="1">
      <c r="A7" s="17"/>
      <c r="B7" s="18"/>
      <c r="C7" s="18"/>
      <c r="D7" s="18"/>
      <c r="E7" s="18"/>
      <c r="F7" s="18"/>
      <c r="G7" s="10"/>
      <c r="H7" s="11"/>
      <c r="I7" s="89" t="s">
        <v>67</v>
      </c>
      <c r="J7" s="90">
        <f>48000*'Löne-, index- &amp; övr faktorer'!F8</f>
        <v>50505.42471553322</v>
      </c>
      <c r="K7" s="65"/>
      <c r="L7" s="65"/>
    </row>
    <row r="8" spans="1:12" ht="13.5" thickBot="1">
      <c r="A8" s="12" t="s">
        <v>10</v>
      </c>
      <c r="B8" s="26"/>
      <c r="C8" s="26"/>
      <c r="D8" s="26"/>
      <c r="E8" s="26"/>
      <c r="F8" s="27"/>
      <c r="G8" s="10"/>
      <c r="H8" s="11"/>
      <c r="I8" s="91" t="s">
        <v>68</v>
      </c>
      <c r="J8" s="90">
        <f>38500*'Löne-, index- &amp; övr faktorer'!F8</f>
        <v>40509.55940725061</v>
      </c>
      <c r="K8" s="65"/>
      <c r="L8" s="65"/>
    </row>
    <row r="9" spans="1:12" ht="12.75">
      <c r="A9" s="13" t="s">
        <v>12</v>
      </c>
      <c r="B9" s="14"/>
      <c r="C9" s="14"/>
      <c r="D9" s="14"/>
      <c r="E9" s="14"/>
      <c r="F9" s="28">
        <v>5</v>
      </c>
      <c r="G9" s="10"/>
      <c r="H9" s="11"/>
      <c r="I9" s="91" t="s">
        <v>8</v>
      </c>
      <c r="J9" s="92"/>
      <c r="K9" s="65"/>
      <c r="L9" s="65"/>
    </row>
    <row r="10" spans="1:12" ht="13.5" thickBot="1">
      <c r="A10" s="15" t="s">
        <v>14</v>
      </c>
      <c r="B10" s="16"/>
      <c r="C10" s="16"/>
      <c r="D10" s="16"/>
      <c r="E10" s="16"/>
      <c r="F10" s="164">
        <f>'Löne-, index- &amp; övr faktorer'!F19</f>
        <v>10.3</v>
      </c>
      <c r="G10" s="10"/>
      <c r="H10" s="11"/>
      <c r="I10" s="93"/>
      <c r="J10" s="94"/>
      <c r="K10" s="65"/>
      <c r="L10" s="65"/>
    </row>
    <row r="11" spans="1:12" ht="13.5" thickBot="1">
      <c r="A11" s="29"/>
      <c r="B11" s="7"/>
      <c r="C11" s="7"/>
      <c r="D11" s="7"/>
      <c r="E11" s="7"/>
      <c r="F11" s="7"/>
      <c r="G11" s="10"/>
      <c r="H11" s="11"/>
      <c r="I11" s="95" t="s">
        <v>33</v>
      </c>
      <c r="J11" s="96">
        <f>SUM(J4:J10)</f>
        <v>351126.24428089446</v>
      </c>
      <c r="K11" s="65"/>
      <c r="L11" s="65"/>
    </row>
    <row r="12" spans="1:12" ht="13.5" thickBot="1">
      <c r="A12" s="136" t="s">
        <v>89</v>
      </c>
      <c r="B12" s="137"/>
      <c r="C12" s="137"/>
      <c r="D12" s="138"/>
      <c r="E12" s="18"/>
      <c r="F12" s="18"/>
      <c r="G12" s="10"/>
      <c r="H12" s="11"/>
      <c r="I12" s="25"/>
      <c r="J12" s="25"/>
      <c r="K12" s="65"/>
      <c r="L12" s="65"/>
    </row>
    <row r="13" spans="1:12" ht="13.5" thickBot="1">
      <c r="A13" s="43" t="s">
        <v>49</v>
      </c>
      <c r="B13" s="133">
        <v>33</v>
      </c>
      <c r="C13" s="44" t="s">
        <v>39</v>
      </c>
      <c r="D13" s="45"/>
      <c r="G13" s="10"/>
      <c r="H13" s="11"/>
      <c r="I13" s="97" t="s">
        <v>11</v>
      </c>
      <c r="J13" s="98"/>
      <c r="K13" s="65"/>
      <c r="L13" s="65"/>
    </row>
    <row r="14" spans="1:12" ht="12.75">
      <c r="A14" s="43" t="s">
        <v>71</v>
      </c>
      <c r="B14" s="132">
        <v>7</v>
      </c>
      <c r="C14" s="44" t="s">
        <v>73</v>
      </c>
      <c r="D14" s="45"/>
      <c r="G14" s="10"/>
      <c r="H14" s="11"/>
      <c r="I14" s="87" t="s">
        <v>13</v>
      </c>
      <c r="J14" s="99">
        <v>0</v>
      </c>
      <c r="K14" s="65"/>
      <c r="L14" s="65"/>
    </row>
    <row r="15" spans="1:12" ht="13.5" thickBot="1">
      <c r="A15" s="43" t="s">
        <v>72</v>
      </c>
      <c r="B15" s="139">
        <v>7</v>
      </c>
      <c r="C15" s="44" t="s">
        <v>73</v>
      </c>
      <c r="D15" s="45"/>
      <c r="G15" s="10"/>
      <c r="H15" s="11"/>
      <c r="I15" s="89" t="s">
        <v>69</v>
      </c>
      <c r="J15" s="100">
        <f>9.7*'Löne-, index- &amp; övr faktorer'!F8</f>
        <v>10.206304577930672</v>
      </c>
      <c r="K15" s="65"/>
      <c r="L15" s="65"/>
    </row>
    <row r="16" spans="1:12" ht="12.75">
      <c r="A16" s="140" t="s">
        <v>74</v>
      </c>
      <c r="B16" s="141">
        <f>(B14+B15)/60+2*'Löne-, index- &amp; övr faktorer'!D24/'Löne-, index- &amp; övr faktorer'!F24</f>
        <v>1.6747747747747748</v>
      </c>
      <c r="C16" s="41" t="s">
        <v>75</v>
      </c>
      <c r="D16" s="142" t="s">
        <v>87</v>
      </c>
      <c r="G16" s="10"/>
      <c r="H16" s="11"/>
      <c r="I16" s="89" t="s">
        <v>70</v>
      </c>
      <c r="J16" s="100">
        <f>19.5*'Löne-, index- &amp; övr faktorer'!F8</f>
        <v>20.51782879068537</v>
      </c>
      <c r="K16" s="65"/>
      <c r="L16" s="65"/>
    </row>
    <row r="17" spans="1:12" ht="13.5" thickBot="1">
      <c r="A17" s="59" t="s">
        <v>74</v>
      </c>
      <c r="B17" s="134">
        <f>(B14+B15)/60+2*'Löne-, index- &amp; övr faktorer'!K24/'Löne-, index- &amp; övr faktorer'!M24</f>
        <v>4.526494940202392</v>
      </c>
      <c r="C17" s="49" t="s">
        <v>75</v>
      </c>
      <c r="D17" s="135" t="s">
        <v>88</v>
      </c>
      <c r="G17" s="10"/>
      <c r="H17" s="11"/>
      <c r="I17" s="89" t="s">
        <v>15</v>
      </c>
      <c r="J17" s="100">
        <f>ROUND(F9*F10,2)</f>
        <v>51.5</v>
      </c>
      <c r="K17" s="65"/>
      <c r="L17" s="65"/>
    </row>
    <row r="18" spans="7:12" ht="12.75">
      <c r="G18" s="10"/>
      <c r="H18" s="11"/>
      <c r="I18" s="120" t="s">
        <v>16</v>
      </c>
      <c r="J18" s="121">
        <v>0</v>
      </c>
      <c r="K18" s="65"/>
      <c r="L18" s="65"/>
    </row>
    <row r="19" spans="7:12" ht="13.5" thickBot="1">
      <c r="G19" s="10"/>
      <c r="H19" s="11"/>
      <c r="I19" s="124" t="s">
        <v>80</v>
      </c>
      <c r="J19" s="125">
        <v>0</v>
      </c>
      <c r="K19" s="65"/>
      <c r="L19" s="65"/>
    </row>
    <row r="20" spans="7:12" ht="13.5" thickBot="1">
      <c r="G20" s="10"/>
      <c r="H20" s="11"/>
      <c r="I20" s="122" t="s">
        <v>17</v>
      </c>
      <c r="J20" s="123">
        <f>SUM(J14:J19)</f>
        <v>82.22413336861604</v>
      </c>
      <c r="K20" s="65"/>
      <c r="L20" s="65"/>
    </row>
    <row r="21" spans="7:8" ht="13.5" thickBot="1">
      <c r="G21" s="10"/>
      <c r="H21" s="11"/>
    </row>
    <row r="22" spans="7:12" ht="13.5" thickBot="1">
      <c r="G22" s="10"/>
      <c r="H22" s="11"/>
      <c r="I22" s="101" t="s">
        <v>18</v>
      </c>
      <c r="J22" s="102"/>
      <c r="K22" s="102"/>
      <c r="L22" s="103"/>
    </row>
    <row r="23" spans="1:12" ht="12.75">
      <c r="A23" s="44" t="s">
        <v>65</v>
      </c>
      <c r="B23" s="44"/>
      <c r="C23" s="44"/>
      <c r="D23" s="44"/>
      <c r="G23" s="10"/>
      <c r="H23" s="11"/>
      <c r="I23" s="104" t="s">
        <v>19</v>
      </c>
      <c r="J23" s="36"/>
      <c r="K23" s="36"/>
      <c r="L23" s="105"/>
    </row>
    <row r="24" spans="7:12" ht="12.75">
      <c r="G24" s="10"/>
      <c r="H24" s="11"/>
      <c r="I24" s="104" t="s">
        <v>20</v>
      </c>
      <c r="J24" s="36"/>
      <c r="K24" s="36"/>
      <c r="L24" s="105"/>
    </row>
    <row r="25" spans="1:12" ht="12.75">
      <c r="A25" s="10"/>
      <c r="B25" s="11"/>
      <c r="C25" s="32"/>
      <c r="D25" s="33"/>
      <c r="I25" s="43" t="s">
        <v>21</v>
      </c>
      <c r="J25" s="44"/>
      <c r="K25" s="44"/>
      <c r="L25" s="106">
        <f>J11</f>
        <v>351126.24428089446</v>
      </c>
    </row>
    <row r="26" spans="1:12" ht="12.75">
      <c r="A26" s="10"/>
      <c r="B26" s="11"/>
      <c r="C26" s="34"/>
      <c r="D26" s="25"/>
      <c r="I26" s="43"/>
      <c r="J26" s="44"/>
      <c r="K26" s="107" t="s">
        <v>23</v>
      </c>
      <c r="L26" s="108"/>
    </row>
    <row r="27" spans="1:12" ht="12.75">
      <c r="A27" s="10"/>
      <c r="B27" s="11"/>
      <c r="C27" s="25"/>
      <c r="D27" s="25"/>
      <c r="I27" s="43" t="s">
        <v>24</v>
      </c>
      <c r="J27" s="44"/>
      <c r="K27" s="38">
        <v>10</v>
      </c>
      <c r="L27" s="106">
        <f>IF(K27=0,0,$L$25/K27)</f>
        <v>35112.624428089446</v>
      </c>
    </row>
    <row r="28" spans="2:12" ht="12.75">
      <c r="B28" s="11"/>
      <c r="C28" s="25"/>
      <c r="D28" s="25"/>
      <c r="I28" s="43" t="s">
        <v>26</v>
      </c>
      <c r="J28" s="44"/>
      <c r="K28" s="38">
        <v>44</v>
      </c>
      <c r="L28" s="106">
        <f>IF(K28=0,0,$L$25/K28)</f>
        <v>7980.141915474874</v>
      </c>
    </row>
    <row r="29" spans="8:12" ht="12.75">
      <c r="H29" s="11"/>
      <c r="I29" s="43"/>
      <c r="J29" s="44"/>
      <c r="K29" s="44"/>
      <c r="L29" s="108"/>
    </row>
    <row r="30" spans="8:12" ht="12.75">
      <c r="H30" s="31"/>
      <c r="I30" s="43"/>
      <c r="J30" s="109"/>
      <c r="K30" s="107" t="s">
        <v>28</v>
      </c>
      <c r="L30" s="108"/>
    </row>
    <row r="31" spans="7:12" ht="13.5" thickBot="1">
      <c r="G31" s="30"/>
      <c r="H31" s="31"/>
      <c r="I31" s="48" t="s">
        <v>29</v>
      </c>
      <c r="J31" s="110"/>
      <c r="K31" s="111">
        <v>5</v>
      </c>
      <c r="L31" s="112">
        <f>IF(K31=0,0,$L$28/K31)</f>
        <v>1596.0283830949747</v>
      </c>
    </row>
    <row r="32" spans="7:10" ht="12.75">
      <c r="G32" s="30"/>
      <c r="H32" s="31"/>
      <c r="I32" s="25"/>
      <c r="J32" s="25"/>
    </row>
    <row r="33" spans="9:10" ht="12.75">
      <c r="I33" s="25"/>
      <c r="J33" s="25"/>
    </row>
    <row r="34" spans="7:10" ht="12.75">
      <c r="G34" s="35"/>
      <c r="I34" s="25"/>
      <c r="J34" s="25"/>
    </row>
    <row r="35" spans="7:10" ht="12.75">
      <c r="G35" s="35"/>
      <c r="I35" s="25"/>
      <c r="J35" s="25"/>
    </row>
    <row r="36" spans="7:10" ht="12.75">
      <c r="G36" s="35"/>
      <c r="I36" s="25"/>
      <c r="J36" s="25"/>
    </row>
    <row r="37" spans="7:10" ht="12.75">
      <c r="G37" s="37" t="s">
        <v>22</v>
      </c>
      <c r="I37" s="25"/>
      <c r="J37" s="25"/>
    </row>
    <row r="38" ht="12.75">
      <c r="G38" s="37"/>
    </row>
    <row r="39" ht="12.75">
      <c r="G39" s="37" t="s">
        <v>25</v>
      </c>
    </row>
    <row r="40" ht="12.75">
      <c r="G40" s="37" t="s">
        <v>27</v>
      </c>
    </row>
    <row r="41" ht="12.75">
      <c r="G41" s="37"/>
    </row>
    <row r="42" ht="12.75">
      <c r="G42" s="37"/>
    </row>
    <row r="43" ht="12.75">
      <c r="G43" s="37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Hersle, Dag</dc:creator>
  <cp:keywords/>
  <dc:description/>
  <cp:lastModifiedBy>Hersle, Dag</cp:lastModifiedBy>
  <dcterms:created xsi:type="dcterms:W3CDTF">2010-04-28T11:34:12Z</dcterms:created>
  <dcterms:modified xsi:type="dcterms:W3CDTF">2016-12-28T12:03:57Z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VSWSFolder">
    <vt:lpwstr>/5_Beräkningar</vt:lpwstr>
  </property>
  <property fmtid="{D5CDD505-2E9C-101B-9397-08002B2CF9AE}" pid="3" name="PVSWSDocAssignment">
    <vt:lpwstr>Kostnader för utebliven täkt</vt:lpwstr>
  </property>
  <property fmtid="{D5CDD505-2E9C-101B-9397-08002B2CF9AE}" pid="4" name="PVSWSDocAssign4">
    <vt:lpwstr/>
  </property>
  <property fmtid="{D5CDD505-2E9C-101B-9397-08002B2CF9AE}" pid="5" name="PVSWSDocName">
    <vt:lpwstr>Kalkylblad SBMI uppdaterad version feb 2016</vt:lpwstr>
  </property>
  <property fmtid="{D5CDD505-2E9C-101B-9397-08002B2CF9AE}" pid="6" name="PVSWSDocManager">
    <vt:lpwstr/>
  </property>
  <property fmtid="{D5CDD505-2E9C-101B-9397-08002B2CF9AE}" pid="7" name="PVSWSArchive">
    <vt:lpwstr>0</vt:lpwstr>
  </property>
  <property fmtid="{D5CDD505-2E9C-101B-9397-08002B2CF9AE}" pid="8" name="PVSWSDocAssign1">
    <vt:lpwstr/>
  </property>
  <property fmtid="{D5CDD505-2E9C-101B-9397-08002B2CF9AE}" pid="9" name="PVSWSDocAssign3">
    <vt:lpwstr/>
  </property>
  <property fmtid="{D5CDD505-2E9C-101B-9397-08002B2CF9AE}" pid="10" name="PVSWSDocDate">
    <vt:lpwstr>2012-01-27T00:00:00Z</vt:lpwstr>
  </property>
  <property fmtid="{D5CDD505-2E9C-101B-9397-08002B2CF9AE}" pid="11" name="PVSWSDocEstablishBy">
    <vt:lpwstr/>
  </property>
  <property fmtid="{D5CDD505-2E9C-101B-9397-08002B2CF9AE}" pid="12" name="PVSWSDocLocation">
    <vt:lpwstr/>
  </property>
  <property fmtid="{D5CDD505-2E9C-101B-9397-08002B2CF9AE}" pid="13" name="PVSWSDocRevBy">
    <vt:lpwstr/>
  </property>
  <property fmtid="{D5CDD505-2E9C-101B-9397-08002B2CF9AE}" pid="14" name="PVSWSDocAssignNr">
    <vt:lpwstr>10162278</vt:lpwstr>
  </property>
  <property fmtid="{D5CDD505-2E9C-101B-9397-08002B2CF9AE}" pid="15" name="PVSWSDocType">
    <vt:lpwstr/>
  </property>
  <property fmtid="{D5CDD505-2E9C-101B-9397-08002B2CF9AE}" pid="16" name="PVSWSDocStatus">
    <vt:lpwstr>Under arbete</vt:lpwstr>
  </property>
  <property fmtid="{D5CDD505-2E9C-101B-9397-08002B2CF9AE}" pid="17" name="PVSWSDocAssign2">
    <vt:lpwstr/>
  </property>
  <property fmtid="{D5CDD505-2E9C-101B-9397-08002B2CF9AE}" pid="18" name="PVSWSDocApproveBy">
    <vt:lpwstr/>
  </property>
  <property fmtid="{D5CDD505-2E9C-101B-9397-08002B2CF9AE}" pid="19" name="PVSWSDocSignature">
    <vt:lpwstr/>
  </property>
  <property fmtid="{D5CDD505-2E9C-101B-9397-08002B2CF9AE}" pid="20" name="ContentTypeId">
    <vt:lpwstr>0x010100F3AFF667EC9D4557811DA86F1C6D7EFB003EFD9070862D834B851E295328B4DF0E</vt:lpwstr>
  </property>
  <property fmtid="{D5CDD505-2E9C-101B-9397-08002B2CF9AE}" pid="21" name="PVSWSDocAssignmentResponsible">
    <vt:lpwstr>Hersle, Dag</vt:lpwstr>
  </property>
  <property fmtid="{D5CDD505-2E9C-101B-9397-08002B2CF9AE}" pid="22" name="PVSWSDocChangeLabel">
    <vt:lpwstr/>
  </property>
  <property fmtid="{D5CDD505-2E9C-101B-9397-08002B2CF9AE}" pid="23" name="PVSWSDocItemVersion">
    <vt:lpwstr>0.8</vt:lpwstr>
  </property>
  <property fmtid="{D5CDD505-2E9C-101B-9397-08002B2CF9AE}" pid="24" name="PVSWSDocCompany">
    <vt:lpwstr>WSP Sverige AB</vt:lpwstr>
  </property>
  <property fmtid="{D5CDD505-2E9C-101B-9397-08002B2CF9AE}" pid="25" name="PVSWSDocPhase">
    <vt:lpwstr/>
  </property>
  <property fmtid="{D5CDD505-2E9C-101B-9397-08002B2CF9AE}" pid="26" name="PVSWSDocRevDate">
    <vt:lpwstr/>
  </property>
</Properties>
</file>